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omments7.xml" ContentType="application/vnd.openxmlformats-officedocument.spreadsheetml.comments+xml"/>
  <Override PartName="/xl/worksheets/sheet4.xml" ContentType="application/vnd.openxmlformats-officedocument.spreadsheetml.worksheet+xml"/>
  <Override PartName="/xl/comments8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Вх" sheetId="1" r:id="rId1"/>
    <sheet name="Рез" sheetId="2" r:id="rId2"/>
    <sheet name="Д_Р1" sheetId="3" r:id="rId3"/>
    <sheet name="Д_Р2" sheetId="4" r:id="rId4"/>
    <sheet name="Д_Р3" sheetId="5" r:id="rId5"/>
    <sheet name="Д_Заг" sheetId="6" r:id="rId6"/>
    <sheet name="Порівняно_2014-2016" sheetId="7" r:id="rId7"/>
    <sheet name="Порівняно_2014-2015" sheetId="8" r:id="rId8"/>
    <sheet name="Лист1" sheetId="9" state="hidden" r:id="rId9"/>
  </sheets>
  <definedNames/>
  <calcPr fullCalcOnLoad="1"/>
</workbook>
</file>

<file path=xl/comments1.xml><?xml version="1.0" encoding="utf-8"?>
<comments xmlns="http://schemas.openxmlformats.org/spreadsheetml/2006/main">
  <authors>
    <author>Петро</author>
    <author>P16</author>
    <author>Admin</author>
  </authors>
  <commentList>
    <comment ref="D4" authorId="0">
      <text>
        <r>
          <rPr>
            <sz val="8"/>
            <rFont val="Times New Roman Cyr"/>
            <family val="1"/>
          </rPr>
          <t xml:space="preserve">ВПУ № 1 м. Рівне
</t>
        </r>
      </text>
    </comment>
    <comment ref="E4" authorId="0">
      <text>
        <r>
          <rPr>
            <sz val="8"/>
            <rFont val="Times New Roman CE"/>
            <family val="1"/>
          </rPr>
          <t>ДНЗ „Здолбунівське вище професійне училище залізничного транспорту“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sz val="8"/>
            <rFont val="Times New Roman Cyr"/>
            <family val="1"/>
          </rPr>
          <t>ДПТНЗ "Березнівське 
ВПУ"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sz val="8"/>
            <rFont val="Times New Roman Cyr"/>
            <family val="1"/>
          </rPr>
          <t xml:space="preserve">ДПТНЗ "Рівненський центр професійно-технічної освіти сервісу і дизайну"
</t>
        </r>
      </text>
    </comment>
    <comment ref="H4" authorId="0">
      <text>
        <r>
          <rPr>
            <sz val="8"/>
            <rFont val="Times New Roman Cyr"/>
            <family val="1"/>
          </rPr>
          <t>ДПТНЗ "Дубровицький професійний ліцей"</t>
        </r>
      </text>
    </comment>
    <comment ref="I4" authorId="0">
      <text>
        <r>
          <rPr>
            <sz val="8"/>
            <rFont val="Times New Roman Cyr"/>
            <family val="1"/>
          </rPr>
          <t xml:space="preserve">Рокитнівський професійний ліцей
</t>
        </r>
      </text>
    </comment>
    <comment ref="J4" authorId="0">
      <text>
        <r>
          <rPr>
            <sz val="8"/>
            <rFont val="Times New Roman Cyr"/>
            <family val="1"/>
          </rPr>
          <t xml:space="preserve">ДПТНЗ "Соснівський професійний ліцей"
</t>
        </r>
      </text>
    </comment>
    <comment ref="K4" authorId="0">
      <text>
        <r>
          <rPr>
            <sz val="8"/>
            <rFont val="Times New Roman Cyr"/>
            <family val="1"/>
          </rPr>
          <t>ДНЗ „Рівненське ВПУ ресторанного сервісу і торгівлі“</t>
        </r>
      </text>
    </comment>
    <comment ref="L4" authorId="0">
      <text>
        <r>
          <rPr>
            <sz val="8"/>
            <rFont val="Times New Roman Cyr"/>
            <family val="1"/>
          </rPr>
          <t>Рівненський професійний ліцей</t>
        </r>
      </text>
    </comment>
    <comment ref="M4" authorId="0">
      <text>
        <r>
          <rPr>
            <sz val="8"/>
            <rFont val="Times New Roman Cyr"/>
            <family val="1"/>
          </rPr>
          <t xml:space="preserve">Квасилівський професійний ліцей </t>
        </r>
      </text>
    </comment>
    <comment ref="N4" authorId="0">
      <text>
        <r>
          <rPr>
            <sz val="8"/>
            <rFont val="Times New Roman Cyr"/>
            <family val="1"/>
          </rPr>
          <t>ДПТНЗ "Сарненський професійний аграрний ліцей"</t>
        </r>
      </text>
    </comment>
    <comment ref="O4" authorId="0">
      <text>
        <r>
          <rPr>
            <sz val="8"/>
            <rFont val="Times New Roman Cyr"/>
            <family val="1"/>
          </rPr>
          <t>ВПУ № 22  м. Сарни</t>
        </r>
      </text>
    </comment>
    <comment ref="P4" authorId="0">
      <text>
        <r>
          <rPr>
            <sz val="8"/>
            <rFont val="Times New Roman Cyr"/>
            <family val="1"/>
          </rPr>
          <t xml:space="preserve">Клеванський професійний ліцей
</t>
        </r>
      </text>
    </comment>
    <comment ref="Q4" authorId="0">
      <text>
        <r>
          <rPr>
            <sz val="8"/>
            <rFont val="Times New Roman Cyr"/>
            <family val="1"/>
          </rPr>
          <t>ВПУ № 24 м. Корець
2013</t>
        </r>
      </text>
    </comment>
    <comment ref="R4" authorId="0">
      <text>
        <r>
          <rPr>
            <sz val="8"/>
            <rFont val="Times New Roman Cyr"/>
            <family val="1"/>
          </rPr>
          <t>ВПУ № 25 смт Демидівка
2013</t>
        </r>
      </text>
    </comment>
    <comment ref="S4" authorId="0">
      <text>
        <r>
          <rPr>
            <sz val="8"/>
            <rFont val="Times New Roman Cyr"/>
            <family val="1"/>
          </rPr>
          <t xml:space="preserve">Радивилівський професійний ліцей
2013
</t>
        </r>
      </text>
    </comment>
    <comment ref="T4" authorId="0">
      <text>
        <r>
          <rPr>
            <sz val="8"/>
            <rFont val="Times New Roman Cyr"/>
            <family val="1"/>
          </rPr>
          <t xml:space="preserve">Дубенський професійний ліцей
2013
</t>
        </r>
      </text>
    </comment>
    <comment ref="U4" authorId="0">
      <text>
        <r>
          <rPr>
            <sz val="8"/>
            <rFont val="Times New Roman Cyr"/>
            <family val="1"/>
          </rPr>
          <t>ДПТНЗ "Острозьке ВПУ"
2013</t>
        </r>
      </text>
    </comment>
    <comment ref="V4" authorId="0">
      <text>
        <r>
          <rPr>
            <sz val="8"/>
            <rFont val="Times New Roman Cyr"/>
            <family val="1"/>
          </rPr>
          <t>ВПУ № 28 смт Володимирець
2013</t>
        </r>
      </text>
    </comment>
    <comment ref="X8" authorId="1">
      <text>
        <r>
          <rPr>
            <sz val="8"/>
            <rFont val="Times New Roman Cyr"/>
            <family val="1"/>
          </rPr>
          <t>% від усіх, що на балансі</t>
        </r>
      </text>
    </comment>
    <comment ref="X9" authorId="1">
      <text>
        <r>
          <rPr>
            <sz val="8"/>
            <rFont val="Times New Roman Cyr"/>
            <family val="1"/>
          </rPr>
          <t>% від усіх, що на балансі</t>
        </r>
      </text>
    </comment>
    <comment ref="X10" authorId="1">
      <text>
        <r>
          <rPr>
            <sz val="8"/>
            <rFont val="Times New Roman Cyr"/>
            <family val="1"/>
          </rPr>
          <t>% від усіх, що на балансі</t>
        </r>
      </text>
    </comment>
    <comment ref="X25" authorId="1">
      <text>
        <r>
          <rPr>
            <sz val="8"/>
            <rFont val="Times New Roman Cyr"/>
            <family val="1"/>
          </rPr>
          <t>% від усіх, що на балансі</t>
        </r>
      </text>
    </comment>
    <comment ref="X36" authorId="1">
      <text>
        <r>
          <rPr>
            <sz val="8"/>
            <rFont val="Times New Roman Cyr"/>
            <family val="1"/>
          </rPr>
          <t>% від усіх педпрацівників</t>
        </r>
      </text>
    </comment>
    <comment ref="X41" authorId="1">
      <text>
        <r>
          <rPr>
            <sz val="8"/>
            <rFont val="Times New Roman Cyr"/>
            <family val="1"/>
          </rPr>
          <t>% від усіх педпрацівників</t>
        </r>
      </text>
    </comment>
    <comment ref="X19" authorId="0">
      <text>
        <r>
          <rPr>
            <b/>
            <sz val="8"/>
            <rFont val="Tahoma"/>
            <family val="2"/>
          </rPr>
          <t>Петро:</t>
        </r>
        <r>
          <rPr>
            <sz val="8"/>
            <rFont val="Tahoma"/>
            <family val="2"/>
          </rPr>
          <t xml:space="preserve">
% кабінетів, майстерень, лабораторій (в т.ч. кабінетів комп.техніки) обладнаних комп. технікою</t>
        </r>
      </text>
    </comment>
    <comment ref="X24" authorId="0">
      <text>
        <r>
          <rPr>
            <b/>
            <sz val="8"/>
            <rFont val="Tahoma"/>
            <family val="2"/>
          </rPr>
          <t>Петро:</t>
        </r>
        <r>
          <rPr>
            <sz val="8"/>
            <rFont val="Tahoma"/>
            <family val="2"/>
          </rPr>
          <t xml:space="preserve">
% навч.приміщень, що мають вихід в Інтернет до заг. Кількості навч.приміщень 
</t>
        </r>
      </text>
    </comment>
    <comment ref="Y24" authorId="0">
      <text>
        <r>
          <rPr>
            <b/>
            <sz val="8"/>
            <rFont val="Tahoma"/>
            <family val="2"/>
          </rPr>
          <t>Петро:</t>
        </r>
        <r>
          <rPr>
            <sz val="8"/>
            <rFont val="Tahoma"/>
            <family val="2"/>
          </rPr>
          <t xml:space="preserve">
% навч.приміщень, що мають вихід в Інтернет від заг.кількості приміщень обладнаних ПК</t>
        </r>
      </text>
    </comment>
    <comment ref="X26" authorId="0">
      <text>
        <r>
          <rPr>
            <b/>
            <sz val="8"/>
            <rFont val="Tahoma"/>
            <family val="2"/>
          </rPr>
          <t>Петро:</t>
        </r>
        <r>
          <rPr>
            <sz val="8"/>
            <rFont val="Tahoma"/>
            <family val="2"/>
          </rPr>
          <t xml:space="preserve">
% ПК, що мають вихід в Інтернет і викор.в навч.процесі до всіх, що викор.в навч.процесі</t>
        </r>
      </text>
    </comment>
    <comment ref="X6" authorId="0">
      <text>
        <r>
          <rPr>
            <b/>
            <sz val="8"/>
            <rFont val="Tahoma"/>
            <family val="2"/>
          </rPr>
          <t>Петро:</t>
        </r>
        <r>
          <rPr>
            <sz val="8"/>
            <rFont val="Tahoma"/>
            <family val="2"/>
          </rPr>
          <t xml:space="preserve">
В середньому припадає учнів на 1-го педпрацівника</t>
        </r>
      </text>
    </comment>
    <comment ref="X5" authorId="0">
      <text>
        <r>
          <rPr>
            <b/>
            <sz val="8"/>
            <rFont val="Tahoma"/>
            <family val="2"/>
          </rPr>
          <t>Петро:</t>
        </r>
        <r>
          <rPr>
            <sz val="8"/>
            <rFont val="Tahoma"/>
            <family val="2"/>
          </rPr>
          <t xml:space="preserve">
Середня кількість учнів в одному навчальному закладі</t>
        </r>
      </text>
    </comment>
    <comment ref="X40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% від усіх педпрацівників</t>
        </r>
      </text>
    </comment>
    <comment ref="Y26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Забезпеченість учнів доступом до мережі Інтернет в ході навчального процесу (уч./ПК)</t>
        </r>
      </text>
    </comment>
    <comment ref="Y25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Загальна забезпеченість учнів доступом до Інтернет (уч./ПК - всіх учнів поділити на усіх ПК)</t>
        </r>
      </text>
    </comment>
    <comment ref="AA5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Середня кількість учнів в одному навчальному закладі</t>
        </r>
      </text>
    </comment>
    <comment ref="AA6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 середньому припадає учнів на 1-го педпрацівника</t>
        </r>
      </text>
    </comment>
    <comment ref="AA8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% від усіх, що на балансі</t>
        </r>
      </text>
    </comment>
    <comment ref="AA9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% від усіх, що на балансі</t>
        </r>
      </text>
    </comment>
    <comment ref="AA10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% від усіх, що на балансі</t>
        </r>
      </text>
    </comment>
    <comment ref="AA19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% кабінетів, майстерень, лабораторій (в т.ч. кабінетів комп.техніки) обладнаних комп. технікою</t>
        </r>
      </text>
    </comment>
    <comment ref="AA24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% навч.приміщень, що мають вихід в Інтернет до заг. Кількості навч.приміщень</t>
        </r>
      </text>
    </comment>
    <comment ref="AB24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% навч.приміщень, що мають вихід в Інтернет від заг.кількості приміщень обладнаних ПК</t>
        </r>
      </text>
    </comment>
    <comment ref="AA25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% від усіх, що на балансі</t>
        </r>
      </text>
    </comment>
    <comment ref="AB25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Загальна забезпеченість учнів доступом до Інтернет (уч./ПК - всіх учнів поділити на усіх ПК)</t>
        </r>
      </text>
    </comment>
    <comment ref="AA36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% від усіх педпрацівників</t>
        </r>
      </text>
    </comment>
    <comment ref="AB26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Забезпеченість учнів доступом до мережі Інтернет в ході навчального процесу (уч./ПК)</t>
        </r>
      </text>
    </comment>
    <comment ref="Z3" authorId="2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% сільських ПТНЗ</t>
        </r>
      </text>
    </comment>
    <comment ref="G36" authorId="2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Всього від закладу навчання пройшли 29 педпрацівників</t>
        </r>
      </text>
    </comment>
  </commentList>
</comments>
</file>

<file path=xl/comments2.xml><?xml version="1.0" encoding="utf-8"?>
<comments xmlns="http://schemas.openxmlformats.org/spreadsheetml/2006/main">
  <authors>
    <author>Петро</author>
    <author>Admin</author>
  </authors>
  <commentList>
    <comment ref="D4" authorId="0">
      <text>
        <r>
          <rPr>
            <sz val="8"/>
            <rFont val="Times New Roman Cyr"/>
            <family val="1"/>
          </rPr>
          <t>ВПУ № 1 м. Рівне</t>
        </r>
      </text>
    </comment>
    <comment ref="E4" authorId="0">
      <text>
        <r>
          <rPr>
            <sz val="8"/>
            <rFont val="Times New Roman CE"/>
            <family val="1"/>
          </rPr>
          <t>Здолбунівський професійний ліцей залізничного  транспорту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sz val="8"/>
            <rFont val="Times New Roman Cyr"/>
            <family val="1"/>
          </rPr>
          <t>ДПТНЗ "Березнівське 
ВПУ"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sz val="8"/>
            <rFont val="Times New Roman Cyr"/>
            <family val="1"/>
          </rPr>
          <t>ДПТНЗ "Рівненський  центр професійно-технічної освіти сервісу і дизайну"</t>
        </r>
      </text>
    </comment>
    <comment ref="H4" authorId="0">
      <text>
        <r>
          <rPr>
            <sz val="8"/>
            <rFont val="Times New Roman Cyr"/>
            <family val="1"/>
          </rPr>
          <t>ДПТНЗ "Дубровицький професійний ліцей"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sz val="8"/>
            <rFont val="Times New Roman Cyr"/>
            <family val="1"/>
          </rPr>
          <t>Рокитнівський професійний ліцей</t>
        </r>
      </text>
    </comment>
    <comment ref="J4" authorId="0">
      <text>
        <r>
          <rPr>
            <sz val="8"/>
            <rFont val="Times New Roman Cyr"/>
            <family val="1"/>
          </rPr>
          <t>ДПТНЗ "Соснівський професійний ліцей"</t>
        </r>
      </text>
    </comment>
    <comment ref="K4" authorId="0">
      <text>
        <r>
          <rPr>
            <sz val="8"/>
            <rFont val="Times New Roman Cyr"/>
            <family val="1"/>
          </rPr>
          <t>Р6івненський торгово-професійний ліцей</t>
        </r>
      </text>
    </comment>
    <comment ref="L4" authorId="0">
      <text>
        <r>
          <rPr>
            <sz val="8"/>
            <rFont val="Times New Roman Cyr"/>
            <family val="1"/>
          </rPr>
          <t>Рівненський професійний ліцей</t>
        </r>
      </text>
    </comment>
    <comment ref="M4" authorId="0">
      <text>
        <r>
          <rPr>
            <sz val="8"/>
            <rFont val="Times New Roman Cyr"/>
            <family val="1"/>
          </rPr>
          <t>Квасилівський професійний ліцей</t>
        </r>
      </text>
    </comment>
    <comment ref="N4" authorId="0">
      <text>
        <r>
          <rPr>
            <sz val="8"/>
            <rFont val="Times New Roman Cyr"/>
            <family val="1"/>
          </rPr>
          <t>ДПТНЗ "Сарненський професійний аграрний ліцей"</t>
        </r>
      </text>
    </comment>
    <comment ref="O4" authorId="0">
      <text>
        <r>
          <rPr>
            <sz val="8"/>
            <rFont val="Times New Roman Cyr"/>
            <family val="1"/>
          </rPr>
          <t>ВПУ № 22  м. Сарни</t>
        </r>
      </text>
    </comment>
    <comment ref="P4" authorId="0">
      <text>
        <r>
          <rPr>
            <sz val="8"/>
            <rFont val="Times New Roman Cyr"/>
            <family val="1"/>
          </rPr>
          <t>Клеванський професійний ліцей</t>
        </r>
      </text>
    </comment>
    <comment ref="Q4" authorId="0">
      <text>
        <r>
          <rPr>
            <sz val="8"/>
            <rFont val="Times New Roman Cyr"/>
            <family val="1"/>
          </rPr>
          <t>ВПУ № 24 м. Корець</t>
        </r>
      </text>
    </comment>
    <comment ref="R4" authorId="0">
      <text>
        <r>
          <rPr>
            <sz val="8"/>
            <rFont val="Times New Roman Cyr"/>
            <family val="1"/>
          </rPr>
          <t>ВПУ № 25 смт Демидівка</t>
        </r>
      </text>
    </comment>
    <comment ref="S4" authorId="0">
      <text>
        <r>
          <rPr>
            <sz val="8"/>
            <rFont val="Times New Roman Cyr"/>
            <family val="1"/>
          </rPr>
          <t>Радивилівський професійний ліцей</t>
        </r>
      </text>
    </comment>
    <comment ref="T4" authorId="0">
      <text>
        <r>
          <rPr>
            <sz val="8"/>
            <rFont val="Times New Roman Cyr"/>
            <family val="1"/>
          </rPr>
          <t>Дубенський професійний ліцей</t>
        </r>
      </text>
    </comment>
    <comment ref="U4" authorId="0">
      <text>
        <r>
          <rPr>
            <sz val="8"/>
            <rFont val="Times New Roman Cyr"/>
            <family val="1"/>
          </rPr>
          <t>ДПТНЗ "Острозьке ВПУ"</t>
        </r>
      </text>
    </comment>
    <comment ref="V4" authorId="0">
      <text>
        <r>
          <rPr>
            <sz val="8"/>
            <rFont val="Times New Roman Cyr"/>
            <family val="1"/>
          </rPr>
          <t>ВПУ № 29 смт Володимирець</t>
        </r>
      </text>
    </comment>
    <comment ref="X6" authorId="0">
      <text>
        <r>
          <rPr>
            <b/>
            <sz val="8"/>
            <rFont val="Tahoma"/>
            <family val="2"/>
          </rPr>
          <t>Петро: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% балів за даний показник від загальної кількості балів (100%) за вказаний розділ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Загальна кількість персональниих комп'ютерів, які знаходяться на балансі навчального закладу, що припадає на 100 учнів (на кінець періоду)</t>
        </r>
      </text>
    </comment>
    <comment ref="X7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Загальна кількість персональниих комп'ютерів, які знаходяться на балансі навчального закладу і використовуються в навчальному процесі, що припадає на 100 учнів</t>
        </r>
      </text>
    </comment>
    <comment ref="X8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Частка ПК, які використовується в навчальному процесі, від загальної кількості, що перебувають на балансі ПТНЗ </t>
        </r>
      </text>
    </comment>
    <comment ref="X9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Частка несправних ПК, що потребують ремонту або списання від загальної кількості, що знаходяться на балансі ПТНЗ (на кінець періоду)</t>
        </r>
      </text>
    </comment>
    <comment ref="X10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Кількість ПК, придбаних протягом звітного періоду, що припадає на 100 учнів</t>
        </r>
      </text>
    </comment>
    <comment ref="X11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Кількість мультимедійних проекторів, що припадає на 10 педпрацівників</t>
        </r>
      </text>
    </comment>
    <comment ref="X12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Кількість мультимедійних дошок, що припадає на 10 педпрацівників</t>
        </r>
      </text>
    </comment>
    <comment ref="X14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Кількість цифрових відеокамер, що припадає на 10 педпрацівників</t>
        </r>
      </text>
    </comment>
    <comment ref="X15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Кількість цифрових фотоапаратів, що припадає на 10 педпрацівників</t>
        </r>
      </text>
    </comment>
    <comment ref="X16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Кількість веб-камер, що припадає на 10 педпрацівників</t>
        </r>
      </text>
    </comment>
    <comment ref="X17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Кількість кабінетів комп'ютерної техніки, що припадає на 100 учнів</t>
        </r>
      </text>
    </comment>
    <comment ref="X18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Кількість інших навчальних кабінетів, майстерень, лабораторій тощо, обладнаних персональними комп'ютерами, що припадає на 100 учнів</t>
        </r>
      </text>
    </comment>
    <comment ref="X19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Частка навчальних приміщень обладнаних комп'ютерною технікою (від загальної кількості навчальних приміщень)</t>
        </r>
      </text>
    </comment>
    <comment ref="X20" authorId="0">
      <text>
        <r>
          <rPr>
            <b/>
            <sz val="8"/>
            <rFont val="Tahoma"/>
            <family val="2"/>
          </rPr>
          <t>Петро: % від балів за  розділ</t>
        </r>
        <r>
          <rPr>
            <sz val="8"/>
            <rFont val="Tahoma"/>
            <family val="2"/>
          </rPr>
          <t xml:space="preserve">
Бал, за обладнання бібліотеки персональною комп'ютерною технікою.</t>
        </r>
      </text>
    </comment>
    <comment ref="X22" authorId="0">
      <text>
        <r>
          <rPr>
            <b/>
            <sz val="8"/>
            <rFont val="Tahoma"/>
            <family val="2"/>
          </rPr>
          <t>Петро:</t>
        </r>
        <r>
          <rPr>
            <sz val="8"/>
            <rFont val="Tahoma"/>
            <family val="2"/>
          </rPr>
          <t xml:space="preserve">
всього балів за  розділ - 100%</t>
        </r>
      </text>
    </comment>
    <comment ref="X25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Бал за кількість приміщень навчального закладу, що мають доступ до мережі Інтернет </t>
        </r>
      </text>
    </comment>
    <comment ref="X26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Бал за кількість  </t>
        </r>
        <r>
          <rPr>
            <b/>
            <sz val="8"/>
            <rFont val="Tahoma"/>
            <family val="2"/>
          </rPr>
          <t>навчальних</t>
        </r>
        <r>
          <rPr>
            <sz val="8"/>
            <rFont val="Tahoma"/>
            <family val="2"/>
          </rPr>
          <t xml:space="preserve">  приміщень (кабінетів, майстерень, лабораторій тощо), що мають вихід в Інтернет (на кінець періоду)</t>
        </r>
      </text>
    </comment>
    <comment ref="X27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Частка навчальнх приміщень (кабінетів, майстерень, лабораторій)  від загальної кількості навчальних приміщень, що мають вихід в Інтернет (на кінець періоду)</t>
        </r>
      </text>
    </comment>
    <comment ref="X28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Частка ПК, які мають вихід в Інтернет  від загальної кількості, що стоять на балансі ПТНЗ (на кінець періоду)</t>
        </r>
      </text>
    </comment>
    <comment ref="X29" authorId="0">
      <text>
        <r>
          <rPr>
            <b/>
            <sz val="8"/>
            <rFont val="Tahoma"/>
            <family val="2"/>
          </rPr>
          <t xml:space="preserve">Петро: </t>
        </r>
        <r>
          <rPr>
            <b/>
            <sz val="8"/>
            <rFont val="Tahoma"/>
            <family val="2"/>
          </rPr>
          <t xml:space="preserve">% від балів за розділ
</t>
        </r>
        <r>
          <rPr>
            <sz val="8"/>
            <rFont val="Tahoma"/>
            <family val="2"/>
          </rPr>
          <t>Частка  персональних комп'ютерів, які використовуються в навчальному процесі і  мають вихід в Інтернет від кількості  ПК, що використовуються у навчальному процесі (на кінець періоду)</t>
        </r>
      </text>
    </comment>
    <comment ref="X37" authorId="0">
      <text>
        <r>
          <rPr>
            <b/>
            <sz val="8"/>
            <rFont val="Tahoma"/>
            <family val="2"/>
          </rPr>
          <t>Петро: всього  % балів за розділ - 100%</t>
        </r>
        <r>
          <rPr>
            <sz val="8"/>
            <rFont val="Tahoma"/>
            <family val="2"/>
          </rPr>
          <t xml:space="preserve">
</t>
        </r>
      </text>
    </comment>
    <comment ref="X30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Забезпеченість учнів доступом до Інтернет (кількість ПК, які мають вихід в Інтернет на 100 учнів)</t>
        </r>
      </text>
    </comment>
    <comment ref="X31" authorId="0">
      <text>
        <r>
          <rPr>
            <b/>
            <sz val="8"/>
            <rFont val="Tahoma"/>
            <family val="2"/>
          </rPr>
          <t>Петро: % від балів за роздів</t>
        </r>
        <r>
          <rPr>
            <sz val="8"/>
            <rFont val="Tahoma"/>
            <family val="2"/>
          </rPr>
          <t xml:space="preserve">
Забезпеченість педпрацівників доступом до Інтернет (Кількість ПК, які мають вихід в Інтернет на 10 педпрацівників)</t>
        </r>
      </text>
    </comment>
    <comment ref="X32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Забезпеченість учнів доступом до мережі Інтернет в ході навчального процесу (Кількість ПК, які використовуються в навчальному процесі і мають вихід в Інтернет на 100 учнів)</t>
        </r>
      </text>
    </comment>
    <comment ref="X33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Бал за наявність діючої  адреси електронної  пошти (на кінець періоду) </t>
        </r>
      </text>
    </comment>
    <comment ref="X34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Бал за наявність діючого Інтернет-сайту навчального закладу </t>
        </r>
      </text>
    </comment>
    <comment ref="X35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Бал за наявність  за наявність доступу бібліотеки  до мережі Інтернет (1 - за кожний ПК)</t>
        </r>
      </text>
    </comment>
    <comment ref="X49" authorId="0">
      <text>
        <r>
          <rPr>
            <b/>
            <sz val="8"/>
            <rFont val="Tahoma"/>
            <family val="2"/>
          </rPr>
          <t>Петро: % від балів за розділ</t>
        </r>
        <r>
          <rPr>
            <sz val="8"/>
            <rFont val="Tahoma"/>
            <family val="2"/>
          </rPr>
          <t xml:space="preserve">
Бал за участь в конкурсі навчальних проектів за програмою "Intel Навчання для майбутнього"</t>
        </r>
      </text>
    </comment>
    <comment ref="X50" authorId="0">
      <text>
        <r>
          <rPr>
            <b/>
            <sz val="8"/>
            <rFont val="Tahoma"/>
            <family val="2"/>
          </rPr>
          <t>Петро: всього  % балів за розділ - 100%</t>
        </r>
        <r>
          <rPr>
            <sz val="8"/>
            <rFont val="Tahoma"/>
            <family val="2"/>
          </rPr>
          <t xml:space="preserve">
</t>
        </r>
      </text>
    </comment>
    <comment ref="X40" authorId="0">
      <text>
        <r>
          <rPr>
            <b/>
            <sz val="8"/>
            <rFont val="Tahoma"/>
            <family val="2"/>
          </rPr>
          <t>Петро:% від всього за розділ</t>
        </r>
        <r>
          <rPr>
            <sz val="8"/>
            <rFont val="Tahoma"/>
            <family val="2"/>
          </rPr>
          <t xml:space="preserve">
Частка педагогічних працівників навчального закладу, що пройшли навчання за програмою "Intel® Навчання для майбутнього" від загальної кількості педпрацівників</t>
        </r>
      </text>
    </comment>
    <comment ref="X42" authorId="0">
      <text>
        <r>
          <rPr>
            <b/>
            <sz val="8"/>
            <rFont val="Tahoma"/>
            <family val="2"/>
          </rPr>
          <t>Петро: % від всього за розділ</t>
        </r>
        <r>
          <rPr>
            <sz val="8"/>
            <rFont val="Tahoma"/>
            <family val="2"/>
          </rPr>
          <t xml:space="preserve">
Частка педагогічних працівників,які застосовують інформаційні технології у навчальному процесі (протягом періоду проводили заняття з використанням персонального комп'ютера) від загальної кількості педпрацівників</t>
        </r>
      </text>
    </comment>
    <comment ref="X43" authorId="0">
      <text>
        <r>
          <rPr>
            <b/>
            <sz val="8"/>
            <rFont val="Tahoma"/>
            <family val="2"/>
          </rPr>
          <t>Петро: % від всього за розділом</t>
        </r>
        <r>
          <rPr>
            <sz val="8"/>
            <rFont val="Tahoma"/>
            <family val="2"/>
          </rPr>
          <t xml:space="preserve">
Бал за  за проведення обласних методсекцій інформатиків на базі профтехзакладу</t>
        </r>
      </text>
    </comment>
    <comment ref="X44" authorId="0">
      <text>
        <r>
          <rPr>
            <b/>
            <sz val="8"/>
            <rFont val="Tahoma"/>
            <family val="2"/>
          </rPr>
          <t>Петро: % від всього за розділом</t>
        </r>
        <r>
          <rPr>
            <sz val="8"/>
            <rFont val="Tahoma"/>
            <family val="2"/>
          </rPr>
          <t xml:space="preserve">
Бал за участь педпрацівників профтехзакладів в обласній методсекції викладачів інформатики</t>
        </r>
      </text>
    </comment>
    <comment ref="X48" authorId="0">
      <text>
        <r>
          <rPr>
            <b/>
            <sz val="8"/>
            <rFont val="Tahoma"/>
            <family val="2"/>
          </rPr>
          <t>Петро: % від всього за розділом</t>
        </r>
        <r>
          <rPr>
            <sz val="8"/>
            <rFont val="Tahoma"/>
            <family val="2"/>
          </rPr>
          <t xml:space="preserve">
Бал за за частку педпрацівників, які розробляють власні ЕЗНП</t>
        </r>
      </text>
    </comment>
    <comment ref="Y22" authorId="0">
      <text>
        <r>
          <rPr>
            <b/>
            <sz val="8"/>
            <rFont val="Tahoma"/>
            <family val="2"/>
          </rPr>
          <t>Петро: % за розділ від загальної кількості балів</t>
        </r>
        <r>
          <rPr>
            <sz val="8"/>
            <rFont val="Tahoma"/>
            <family val="2"/>
          </rPr>
          <t xml:space="preserve">
</t>
        </r>
      </text>
    </comment>
    <comment ref="Y37" authorId="0">
      <text>
        <r>
          <rPr>
            <b/>
            <sz val="8"/>
            <rFont val="Tahoma"/>
            <family val="2"/>
          </rPr>
          <t xml:space="preserve">Петро: </t>
        </r>
        <r>
          <rPr>
            <b/>
            <sz val="8"/>
            <rFont val="Tahoma"/>
            <family val="2"/>
          </rPr>
          <t>% за розділ від загальної кількості балів</t>
        </r>
      </text>
    </comment>
    <comment ref="Y50" authorId="0">
      <text>
        <r>
          <rPr>
            <b/>
            <sz val="8"/>
            <rFont val="Tahoma"/>
            <family val="2"/>
          </rPr>
          <t xml:space="preserve">Петро: </t>
        </r>
        <r>
          <rPr>
            <b/>
            <sz val="8"/>
            <rFont val="Tahoma"/>
            <family val="2"/>
          </rPr>
          <t>% за розділ від загальної кількості балів</t>
        </r>
      </text>
    </comment>
    <comment ref="Y53" authorId="0">
      <text>
        <r>
          <rPr>
            <b/>
            <sz val="8"/>
            <rFont val="Tahoma"/>
            <family val="2"/>
          </rPr>
          <t>Петро: загальна кількість балів за всі розділи - 100%</t>
        </r>
        <r>
          <rPr>
            <sz val="8"/>
            <rFont val="Tahoma"/>
            <family val="2"/>
          </rPr>
          <t xml:space="preserve">
</t>
        </r>
      </text>
    </comment>
    <comment ref="X41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Петро:% від всього за розділ
Частка педагогічних працівників навчального закладу, що пройшли навчання за програмою "Intel® Навчання для майбутнього" у поточному році  від загальної кількості педпрацівників</t>
        </r>
      </text>
    </comment>
    <comment ref="X46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Бал за кількість ЕЗНП що припадає на одного педпрацівника</t>
        </r>
      </text>
    </comment>
    <comment ref="Y6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Відсоток, що припадає на середнє значення  показника, від середнього значення за розділ І</t>
        </r>
      </text>
    </comment>
    <comment ref="W6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Середнє значення показника
</t>
        </r>
      </text>
    </comment>
    <comment ref="W22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 Сума середніх значень за розділ І</t>
        </r>
      </text>
    </comment>
    <comment ref="W53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Середня кількість балів за усіма розділами</t>
        </r>
      </text>
    </comment>
  </commentList>
</comments>
</file>

<file path=xl/comments7.xml><?xml version="1.0" encoding="utf-8"?>
<comments xmlns="http://schemas.openxmlformats.org/spreadsheetml/2006/main">
  <authors>
    <author>Admin</author>
    <author>Петро</author>
    <author>P16</author>
  </authors>
  <commentList>
    <comment ref="AB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% сільських ПТНЗ</t>
        </r>
      </text>
    </comment>
    <comment ref="D4" authorId="1">
      <text>
        <r>
          <rPr>
            <sz val="8"/>
            <rFont val="Times New Roman Cyr"/>
            <family val="1"/>
          </rPr>
          <t xml:space="preserve">ВПУ № 1 м. Рівне
</t>
        </r>
      </text>
    </comment>
    <comment ref="E4" authorId="1">
      <text>
        <r>
          <rPr>
            <sz val="8"/>
            <rFont val="Times New Roman CE"/>
            <family val="1"/>
          </rPr>
          <t>ДНЗ „Здолбунівське вище професійне училище залізничного транспорту“</t>
        </r>
        <r>
          <rPr>
            <sz val="8"/>
            <rFont val="Tahoma"/>
            <family val="2"/>
          </rPr>
          <t xml:space="preserve">
</t>
        </r>
      </text>
    </comment>
    <comment ref="F4" authorId="1">
      <text>
        <r>
          <rPr>
            <sz val="8"/>
            <rFont val="Times New Roman Cyr"/>
            <family val="1"/>
          </rPr>
          <t>ДПТНЗ "Березнівське 
ВПУ"</t>
        </r>
        <r>
          <rPr>
            <sz val="8"/>
            <rFont val="Tahoma"/>
            <family val="2"/>
          </rPr>
          <t xml:space="preserve">
</t>
        </r>
      </text>
    </comment>
    <comment ref="G4" authorId="1">
      <text>
        <r>
          <rPr>
            <sz val="8"/>
            <rFont val="Times New Roman Cyr"/>
            <family val="1"/>
          </rPr>
          <t xml:space="preserve">ДПТНЗ "Рівненський центр професійно-технічної освіти сервісу і дизайну"
</t>
        </r>
      </text>
    </comment>
    <comment ref="H4" authorId="1">
      <text>
        <r>
          <rPr>
            <sz val="8"/>
            <rFont val="Times New Roman Cyr"/>
            <family val="1"/>
          </rPr>
          <t>ДПТНЗ "Дубровицький професійний ліцей"</t>
        </r>
      </text>
    </comment>
    <comment ref="I4" authorId="1">
      <text>
        <r>
          <rPr>
            <sz val="8"/>
            <rFont val="Times New Roman Cyr"/>
            <family val="1"/>
          </rPr>
          <t xml:space="preserve">Рокитнівський професійний ліцей
</t>
        </r>
      </text>
    </comment>
    <comment ref="J4" authorId="1">
      <text>
        <r>
          <rPr>
            <sz val="8"/>
            <rFont val="Times New Roman Cyr"/>
            <family val="1"/>
          </rPr>
          <t xml:space="preserve">ДПТНЗ "Соснівський професійний ліцей"
</t>
        </r>
      </text>
    </comment>
    <comment ref="K4" authorId="1">
      <text>
        <r>
          <rPr>
            <sz val="8"/>
            <rFont val="Times New Roman Cyr"/>
            <family val="1"/>
          </rPr>
          <t>ДНЗ „Рівненське ВПУ ресторанного сервісу і торгівлі“</t>
        </r>
      </text>
    </comment>
    <comment ref="L4" authorId="1">
      <text>
        <r>
          <rPr>
            <sz val="8"/>
            <rFont val="Times New Roman Cyr"/>
            <family val="1"/>
          </rPr>
          <t>Рівненський професійний ліцей</t>
        </r>
      </text>
    </comment>
    <comment ref="M4" authorId="1">
      <text>
        <r>
          <rPr>
            <sz val="8"/>
            <rFont val="Times New Roman Cyr"/>
            <family val="1"/>
          </rPr>
          <t xml:space="preserve">Квасилівський професійний ліцей </t>
        </r>
      </text>
    </comment>
    <comment ref="N4" authorId="1">
      <text>
        <r>
          <rPr>
            <sz val="8"/>
            <rFont val="Times New Roman Cyr"/>
            <family val="1"/>
          </rPr>
          <t>ДПТНЗ "Сарненський професійний аграрний ліцей"</t>
        </r>
      </text>
    </comment>
    <comment ref="O4" authorId="1">
      <text>
        <r>
          <rPr>
            <sz val="8"/>
            <rFont val="Times New Roman Cyr"/>
            <family val="1"/>
          </rPr>
          <t>ВПУ № 22  м. Сарни</t>
        </r>
      </text>
    </comment>
    <comment ref="P4" authorId="1">
      <text>
        <r>
          <rPr>
            <sz val="8"/>
            <rFont val="Times New Roman Cyr"/>
            <family val="1"/>
          </rPr>
          <t xml:space="preserve">Клеванський професійний ліцей
</t>
        </r>
      </text>
    </comment>
    <comment ref="Q4" authorId="1">
      <text>
        <r>
          <rPr>
            <sz val="8"/>
            <rFont val="Times New Roman Cyr"/>
            <family val="1"/>
          </rPr>
          <t>ВПУ № 24 м. Корець
2013</t>
        </r>
      </text>
    </comment>
    <comment ref="R4" authorId="1">
      <text>
        <r>
          <rPr>
            <sz val="8"/>
            <rFont val="Times New Roman Cyr"/>
            <family val="1"/>
          </rPr>
          <t>ВПУ № 25 смт Демидівка
2013</t>
        </r>
      </text>
    </comment>
    <comment ref="S4" authorId="1">
      <text>
        <r>
          <rPr>
            <sz val="8"/>
            <rFont val="Times New Roman Cyr"/>
            <family val="1"/>
          </rPr>
          <t xml:space="preserve">Радивилівський професійний ліцей
2013
</t>
        </r>
      </text>
    </comment>
    <comment ref="T4" authorId="1">
      <text>
        <r>
          <rPr>
            <sz val="8"/>
            <rFont val="Times New Roman Cyr"/>
            <family val="1"/>
          </rPr>
          <t xml:space="preserve">Дубенський професійний ліцей
2013
</t>
        </r>
      </text>
    </comment>
    <comment ref="U4" authorId="1">
      <text>
        <r>
          <rPr>
            <sz val="8"/>
            <rFont val="Times New Roman Cyr"/>
            <family val="1"/>
          </rPr>
          <t>ДПТНЗ "Острозьке ВПУ"
2013</t>
        </r>
      </text>
    </comment>
    <comment ref="V4" authorId="1">
      <text>
        <r>
          <rPr>
            <sz val="8"/>
            <rFont val="Times New Roman Cyr"/>
            <family val="1"/>
          </rPr>
          <t>ВПУ № 28 смт Володимирець
2013</t>
        </r>
      </text>
    </comment>
    <comment ref="Z5" authorId="1">
      <text>
        <r>
          <rPr>
            <b/>
            <sz val="8"/>
            <rFont val="Tahoma"/>
            <family val="2"/>
          </rPr>
          <t>Петро:</t>
        </r>
        <r>
          <rPr>
            <sz val="8"/>
            <rFont val="Tahoma"/>
            <family val="2"/>
          </rPr>
          <t xml:space="preserve">
Середня кількість учнів в одному навчальному закладі на 01.01.2017</t>
        </r>
      </text>
    </comment>
    <comment ref="AC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Середня кількість учнів в одному навчальному закладі</t>
        </r>
      </text>
    </comment>
    <comment ref="Z6" authorId="1">
      <text>
        <r>
          <rPr>
            <b/>
            <sz val="8"/>
            <rFont val="Tahoma"/>
            <family val="2"/>
          </rPr>
          <t>Петро:</t>
        </r>
        <r>
          <rPr>
            <sz val="8"/>
            <rFont val="Tahoma"/>
            <family val="2"/>
          </rPr>
          <t xml:space="preserve">
В середньому припадає учнів на 1-го педпрацівника</t>
        </r>
      </text>
    </comment>
    <comment ref="AC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 середньому припадає учнів на 1-го педпрацівника</t>
        </r>
      </text>
    </comment>
    <comment ref="Z8" authorId="2">
      <text>
        <r>
          <rPr>
            <sz val="8"/>
            <rFont val="Times New Roman Cyr"/>
            <family val="1"/>
          </rPr>
          <t>% від усіх, що на балансі</t>
        </r>
      </text>
    </comment>
    <comment ref="AC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% від усіх, що на балансі</t>
        </r>
      </text>
    </comment>
    <comment ref="Z9" authorId="2">
      <text>
        <r>
          <rPr>
            <sz val="8"/>
            <rFont val="Times New Roman Cyr"/>
            <family val="1"/>
          </rPr>
          <t>% від усіх, що на балансі</t>
        </r>
      </text>
    </comment>
    <comment ref="AC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% від усіх, що на балансі</t>
        </r>
      </text>
    </comment>
    <comment ref="Z10" authorId="2">
      <text>
        <r>
          <rPr>
            <sz val="8"/>
            <rFont val="Times New Roman Cyr"/>
            <family val="1"/>
          </rPr>
          <t>% від усіх, що на балансі</t>
        </r>
      </text>
    </comment>
    <comment ref="AC1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% від усіх, що на балансі</t>
        </r>
      </text>
    </comment>
    <comment ref="Z19" authorId="1">
      <text>
        <r>
          <rPr>
            <b/>
            <sz val="8"/>
            <rFont val="Tahoma"/>
            <family val="2"/>
          </rPr>
          <t>Петро:</t>
        </r>
        <r>
          <rPr>
            <sz val="8"/>
            <rFont val="Tahoma"/>
            <family val="2"/>
          </rPr>
          <t xml:space="preserve">
% кабінетів, майстерень, лабораторій (в т.ч. кабінетів комп.техніки) обладнаних комп. технікою</t>
        </r>
      </text>
    </comment>
    <comment ref="AC1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% кабінетів, майстерень, лабораторій (в т.ч. кабінетів комп.техніки) обладнаних комп. технікою</t>
        </r>
      </text>
    </comment>
    <comment ref="Z24" authorId="1">
      <text>
        <r>
          <rPr>
            <b/>
            <sz val="8"/>
            <rFont val="Tahoma"/>
            <family val="2"/>
          </rPr>
          <t>Петро:</t>
        </r>
        <r>
          <rPr>
            <sz val="8"/>
            <rFont val="Tahoma"/>
            <family val="2"/>
          </rPr>
          <t xml:space="preserve">
% навч.приміщень, що мають вихід в Інтернет до заг. Кількості навч.приміщень 
</t>
        </r>
      </text>
    </comment>
    <comment ref="AA24" authorId="1">
      <text>
        <r>
          <rPr>
            <b/>
            <sz val="8"/>
            <rFont val="Tahoma"/>
            <family val="2"/>
          </rPr>
          <t>Петро:</t>
        </r>
        <r>
          <rPr>
            <sz val="8"/>
            <rFont val="Tahoma"/>
            <family val="2"/>
          </rPr>
          <t xml:space="preserve">
% навч.приміщень, що мають вихід в Інтернет від заг.кількості приміщень обладнаних ПК</t>
        </r>
      </text>
    </comment>
    <comment ref="AC2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% навч.приміщень, що мають вихід в Інтернет до заг. Кількості навч.приміщень</t>
        </r>
      </text>
    </comment>
    <comment ref="AD2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% навч.приміщень, що мають вихід в Інтернет від заг.кількості приміщень обладнаних ПК</t>
        </r>
      </text>
    </comment>
    <comment ref="Z25" authorId="2">
      <text>
        <r>
          <rPr>
            <sz val="8"/>
            <rFont val="Times New Roman Cyr"/>
            <family val="1"/>
          </rPr>
          <t>% від усіх, що на балансі</t>
        </r>
      </text>
    </comment>
    <comment ref="AA2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Загальна забезпеченість учнів доступом до Інтернет (уч./ПК - всіх учнів поділити на усіх ПК)</t>
        </r>
      </text>
    </comment>
    <comment ref="AC2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% від усіх, що на балансі</t>
        </r>
      </text>
    </comment>
    <comment ref="AD2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Загальна забезпеченість учнів доступом до Інтернет (уч./ПК - всіх учнів поділити на усіх ПК)</t>
        </r>
      </text>
    </comment>
    <comment ref="Z26" authorId="1">
      <text>
        <r>
          <rPr>
            <b/>
            <sz val="8"/>
            <rFont val="Tahoma"/>
            <family val="2"/>
          </rPr>
          <t>Петро:</t>
        </r>
        <r>
          <rPr>
            <sz val="8"/>
            <rFont val="Tahoma"/>
            <family val="2"/>
          </rPr>
          <t xml:space="preserve">
% ПК, що мають вихід в Інтернет і викор.в навч.процесі до всіх, що викор.в навч.процесі</t>
        </r>
      </text>
    </comment>
    <comment ref="AA2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Забезпеченість учнів доступом до мережі Інтернет в ході навчального процесу (уч./ПК)</t>
        </r>
      </text>
    </comment>
    <comment ref="AD2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Забезпеченість учнів доступом до мережі Інтернет в ході навчального процесу (уч./ПК)</t>
        </r>
      </text>
    </comment>
    <comment ref="G3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Всього від закладу навчання пройшли 29 педпрацівників</t>
        </r>
      </text>
    </comment>
    <comment ref="Z36" authorId="2">
      <text>
        <r>
          <rPr>
            <sz val="8"/>
            <rFont val="Times New Roman Cyr"/>
            <family val="1"/>
          </rPr>
          <t>% від усіх педпрацівників</t>
        </r>
      </text>
    </comment>
    <comment ref="AC3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% від усіх педпрацівників</t>
        </r>
      </text>
    </comment>
    <comment ref="Z4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% від усіх педпрацівників</t>
        </r>
      </text>
    </comment>
    <comment ref="Z41" authorId="2">
      <text>
        <r>
          <rPr>
            <sz val="8"/>
            <rFont val="Times New Roman Cyr"/>
            <family val="1"/>
          </rPr>
          <t>% від усіх педпрацівників</t>
        </r>
      </text>
    </comment>
    <comment ref="AB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Дані на 01.01.2017</t>
        </r>
      </text>
    </comment>
  </commentList>
</comments>
</file>

<file path=xl/comments8.xml><?xml version="1.0" encoding="utf-8"?>
<comments xmlns="http://schemas.openxmlformats.org/spreadsheetml/2006/main">
  <authors>
    <author>Admin</author>
    <author>Петро</author>
    <author>P16</author>
  </authors>
  <commentList>
    <comment ref="AA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% сільських ПТНЗ</t>
        </r>
      </text>
    </comment>
    <comment ref="D4" authorId="1">
      <text>
        <r>
          <rPr>
            <sz val="8"/>
            <rFont val="Times New Roman Cyr"/>
            <family val="1"/>
          </rPr>
          <t xml:space="preserve">ВПУ № 1 м. Рівне
</t>
        </r>
      </text>
    </comment>
    <comment ref="E4" authorId="1">
      <text>
        <r>
          <rPr>
            <sz val="8"/>
            <rFont val="Times New Roman CE"/>
            <family val="1"/>
          </rPr>
          <t>ДНЗ „Здолбунівське вище професійне училище залізничного транспорту“</t>
        </r>
        <r>
          <rPr>
            <sz val="8"/>
            <rFont val="Tahoma"/>
            <family val="2"/>
          </rPr>
          <t xml:space="preserve">
</t>
        </r>
      </text>
    </comment>
    <comment ref="F4" authorId="1">
      <text>
        <r>
          <rPr>
            <sz val="8"/>
            <rFont val="Times New Roman Cyr"/>
            <family val="1"/>
          </rPr>
          <t>ДПТНЗ "Березнівське 
ВПУ"</t>
        </r>
        <r>
          <rPr>
            <sz val="8"/>
            <rFont val="Tahoma"/>
            <family val="2"/>
          </rPr>
          <t xml:space="preserve">
</t>
        </r>
      </text>
    </comment>
    <comment ref="G4" authorId="1">
      <text>
        <r>
          <rPr>
            <sz val="8"/>
            <rFont val="Times New Roman Cyr"/>
            <family val="1"/>
          </rPr>
          <t xml:space="preserve">ДПТНЗ "Рівненський центр професійно-технічної освіти сервісу і дизайну"
</t>
        </r>
      </text>
    </comment>
    <comment ref="H4" authorId="1">
      <text>
        <r>
          <rPr>
            <sz val="8"/>
            <rFont val="Times New Roman Cyr"/>
            <family val="1"/>
          </rPr>
          <t>ДПТНЗ "Дубровицький професійний ліцей"</t>
        </r>
      </text>
    </comment>
    <comment ref="I4" authorId="1">
      <text>
        <r>
          <rPr>
            <sz val="8"/>
            <rFont val="Times New Roman Cyr"/>
            <family val="1"/>
          </rPr>
          <t xml:space="preserve">Рокитнівський професійний ліцей
</t>
        </r>
      </text>
    </comment>
    <comment ref="J4" authorId="1">
      <text>
        <r>
          <rPr>
            <sz val="8"/>
            <rFont val="Times New Roman Cyr"/>
            <family val="1"/>
          </rPr>
          <t xml:space="preserve">ДПТНЗ "Соснівський професійний ліцей"
</t>
        </r>
      </text>
    </comment>
    <comment ref="K4" authorId="1">
      <text>
        <r>
          <rPr>
            <sz val="8"/>
            <rFont val="Times New Roman Cyr"/>
            <family val="1"/>
          </rPr>
          <t>ДНЗ „Рівненське ВПУ ресторанного сервісу і торгівлі“</t>
        </r>
      </text>
    </comment>
    <comment ref="L4" authorId="1">
      <text>
        <r>
          <rPr>
            <sz val="8"/>
            <rFont val="Times New Roman Cyr"/>
            <family val="1"/>
          </rPr>
          <t>Рівненський професійний ліцей</t>
        </r>
      </text>
    </comment>
    <comment ref="M4" authorId="1">
      <text>
        <r>
          <rPr>
            <sz val="8"/>
            <rFont val="Times New Roman Cyr"/>
            <family val="1"/>
          </rPr>
          <t xml:space="preserve">Квасилівський професійний ліцей </t>
        </r>
      </text>
    </comment>
    <comment ref="N4" authorId="1">
      <text>
        <r>
          <rPr>
            <sz val="8"/>
            <rFont val="Times New Roman Cyr"/>
            <family val="1"/>
          </rPr>
          <t>ДПТНЗ "Сарненський професійний аграрний ліцей"</t>
        </r>
      </text>
    </comment>
    <comment ref="O4" authorId="1">
      <text>
        <r>
          <rPr>
            <sz val="8"/>
            <rFont val="Times New Roman Cyr"/>
            <family val="1"/>
          </rPr>
          <t>ВПУ № 22  м. Сарни</t>
        </r>
      </text>
    </comment>
    <comment ref="P4" authorId="1">
      <text>
        <r>
          <rPr>
            <sz val="8"/>
            <rFont val="Times New Roman Cyr"/>
            <family val="1"/>
          </rPr>
          <t xml:space="preserve">Клеванський професійний ліцей
</t>
        </r>
      </text>
    </comment>
    <comment ref="Q4" authorId="1">
      <text>
        <r>
          <rPr>
            <sz val="8"/>
            <rFont val="Times New Roman Cyr"/>
            <family val="1"/>
          </rPr>
          <t>ВПУ № 24 м. Корець
2013</t>
        </r>
      </text>
    </comment>
    <comment ref="R4" authorId="1">
      <text>
        <r>
          <rPr>
            <sz val="8"/>
            <rFont val="Times New Roman Cyr"/>
            <family val="1"/>
          </rPr>
          <t>ВПУ № 25 смт Демидівка
2013</t>
        </r>
      </text>
    </comment>
    <comment ref="S4" authorId="1">
      <text>
        <r>
          <rPr>
            <sz val="8"/>
            <rFont val="Times New Roman Cyr"/>
            <family val="1"/>
          </rPr>
          <t xml:space="preserve">Радивилівський професійний ліцей
2013
</t>
        </r>
      </text>
    </comment>
    <comment ref="T4" authorId="1">
      <text>
        <r>
          <rPr>
            <sz val="8"/>
            <rFont val="Times New Roman Cyr"/>
            <family val="1"/>
          </rPr>
          <t xml:space="preserve">Дубенський професійний ліцей
2013
</t>
        </r>
      </text>
    </comment>
    <comment ref="U4" authorId="1">
      <text>
        <r>
          <rPr>
            <sz val="8"/>
            <rFont val="Times New Roman Cyr"/>
            <family val="1"/>
          </rPr>
          <t>ДПТНЗ "Острозьке ВПУ"
2013</t>
        </r>
      </text>
    </comment>
    <comment ref="V4" authorId="1">
      <text>
        <r>
          <rPr>
            <sz val="8"/>
            <rFont val="Times New Roman Cyr"/>
            <family val="1"/>
          </rPr>
          <t>ВПУ № 28 смт Володимирець
2013</t>
        </r>
      </text>
    </comment>
    <comment ref="Y5" authorId="1">
      <text>
        <r>
          <rPr>
            <b/>
            <sz val="8"/>
            <rFont val="Tahoma"/>
            <family val="2"/>
          </rPr>
          <t>Петро:</t>
        </r>
        <r>
          <rPr>
            <sz val="8"/>
            <rFont val="Tahoma"/>
            <family val="2"/>
          </rPr>
          <t xml:space="preserve">
Середня кількість учнів в одному навчальному закладі</t>
        </r>
      </text>
    </comment>
    <comment ref="AB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Середня кількість учнів в одному навчальному закладі</t>
        </r>
      </text>
    </comment>
    <comment ref="Y6" authorId="1">
      <text>
        <r>
          <rPr>
            <b/>
            <sz val="8"/>
            <rFont val="Tahoma"/>
            <family val="2"/>
          </rPr>
          <t>Петро:</t>
        </r>
        <r>
          <rPr>
            <sz val="8"/>
            <rFont val="Tahoma"/>
            <family val="2"/>
          </rPr>
          <t xml:space="preserve">
В середньому припадає учнів на 1-го педпрацівника</t>
        </r>
      </text>
    </comment>
    <comment ref="AB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 середньому припадає учнів на 1-го педпрацівника</t>
        </r>
      </text>
    </comment>
    <comment ref="J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 1 кв. 2015 + 3</t>
        </r>
      </text>
    </comment>
    <comment ref="M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 1 кв. 2015 + 3</t>
        </r>
      </text>
    </comment>
    <comment ref="P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 1 кв. 2015 + 1
за ІІІ кв. 2015+2</t>
        </r>
      </text>
    </comment>
    <comment ref="V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 ІІІ кв.2015 +1</t>
        </r>
      </text>
    </comment>
    <comment ref="J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 1 кв. 2015 + 3</t>
        </r>
      </text>
    </comment>
    <comment ref="M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 1 кв. 2015 + 3</t>
        </r>
      </text>
    </comment>
    <comment ref="P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 1 кв. 2015 + 1</t>
        </r>
      </text>
    </comment>
    <comment ref="Y8" authorId="2">
      <text>
        <r>
          <rPr>
            <sz val="8"/>
            <rFont val="Times New Roman Cyr"/>
            <family val="1"/>
          </rPr>
          <t>% від усіх, що на балансі</t>
        </r>
      </text>
    </comment>
    <comment ref="AB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% від усіх, що на балансі</t>
        </r>
      </text>
    </comment>
    <comment ref="Y9" authorId="2">
      <text>
        <r>
          <rPr>
            <sz val="8"/>
            <rFont val="Times New Roman Cyr"/>
            <family val="1"/>
          </rPr>
          <t>% від усіх, що на балансі</t>
        </r>
      </text>
    </comment>
    <comment ref="AB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% від усіх, що на балансі</t>
        </r>
      </text>
    </comment>
    <comment ref="Y10" authorId="2">
      <text>
        <r>
          <rPr>
            <sz val="8"/>
            <rFont val="Times New Roman Cyr"/>
            <family val="1"/>
          </rPr>
          <t>% від усіх, що на балансі</t>
        </r>
      </text>
    </comment>
    <comment ref="AB1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% від усіх, що на балансі</t>
        </r>
      </text>
    </comment>
    <comment ref="E1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2-придбано у 2015</t>
        </r>
      </text>
    </comment>
    <comment ref="T1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 у 2015</t>
        </r>
      </text>
    </comment>
    <comment ref="L1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1 - у 2015</t>
        </r>
      </text>
    </comment>
    <comment ref="E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1 - придбано у 2014</t>
        </r>
      </text>
    </comment>
    <comment ref="G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1 - у 2015</t>
        </r>
      </text>
    </comment>
    <comment ref="Y19" authorId="1">
      <text>
        <r>
          <rPr>
            <b/>
            <sz val="8"/>
            <rFont val="Tahoma"/>
            <family val="2"/>
          </rPr>
          <t>Петро:</t>
        </r>
        <r>
          <rPr>
            <sz val="8"/>
            <rFont val="Tahoma"/>
            <family val="2"/>
          </rPr>
          <t xml:space="preserve">
% кабінетів, майстерень, лабораторій (в т.ч. кабінетів комп.техніки) обладнаних комп. технікою</t>
        </r>
      </text>
    </comment>
    <comment ref="AB1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% кабінетів, майстерень, лабораторій (в т.ч. кабінетів комп.техніки) обладнаних комп. технікою</t>
        </r>
      </text>
    </comment>
    <comment ref="Y24" authorId="1">
      <text>
        <r>
          <rPr>
            <b/>
            <sz val="8"/>
            <rFont val="Tahoma"/>
            <family val="2"/>
          </rPr>
          <t>Петро:</t>
        </r>
        <r>
          <rPr>
            <sz val="8"/>
            <rFont val="Tahoma"/>
            <family val="2"/>
          </rPr>
          <t xml:space="preserve">
% навч.приміщень, що мають вихід в Інтернет до заг. Кількості навч.приміщень 
</t>
        </r>
      </text>
    </comment>
    <comment ref="Z24" authorId="1">
      <text>
        <r>
          <rPr>
            <b/>
            <sz val="8"/>
            <rFont val="Tahoma"/>
            <family val="2"/>
          </rPr>
          <t>Петро:</t>
        </r>
        <r>
          <rPr>
            <sz val="8"/>
            <rFont val="Tahoma"/>
            <family val="2"/>
          </rPr>
          <t xml:space="preserve">
% навч.приміщень, що мають вихід в Інтернет від заг.кількості приміщень обладнаних ПК</t>
        </r>
      </text>
    </comment>
    <comment ref="AB2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% навч.приміщень, що мають вихід в Інтернет до заг. Кількості навч.приміщень</t>
        </r>
      </text>
    </comment>
    <comment ref="AC2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% навч.приміщень, що мають вихід в Інтернет від заг.кількості приміщень обладнаних ПК</t>
        </r>
      </text>
    </comment>
    <comment ref="Y25" authorId="2">
      <text>
        <r>
          <rPr>
            <sz val="8"/>
            <rFont val="Times New Roman Cyr"/>
            <family val="1"/>
          </rPr>
          <t>% від усіх, що на балансі</t>
        </r>
      </text>
    </comment>
    <comment ref="Z2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Загальна забезпеченість учнів доступом до Інтернет (уч./ПК - всіх учнів поділити на усіх ПК)</t>
        </r>
      </text>
    </comment>
    <comment ref="AB2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% від усіх, що на балансі</t>
        </r>
      </text>
    </comment>
    <comment ref="AC2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Загальна забезпеченість учнів доступом до Інтернет (уч./ПК - всіх учнів поділити на усіх ПК)</t>
        </r>
      </text>
    </comment>
    <comment ref="Y26" authorId="1">
      <text>
        <r>
          <rPr>
            <b/>
            <sz val="8"/>
            <rFont val="Tahoma"/>
            <family val="2"/>
          </rPr>
          <t>Петро:</t>
        </r>
        <r>
          <rPr>
            <sz val="8"/>
            <rFont val="Tahoma"/>
            <family val="2"/>
          </rPr>
          <t xml:space="preserve">
% ПК, що мають вихід в Інтернет і викор.в навч.процесі до всіх, що викор.в навч.процесі</t>
        </r>
      </text>
    </comment>
    <comment ref="Z2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Забезпеченість учнів доступом до мережі Інтернет в ході навчального процесу (уч./ПК)</t>
        </r>
      </text>
    </comment>
    <comment ref="AC2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Забезпеченість учнів доступом до мережі Інтернет в ході навчального процесу (уч./ПК)</t>
        </r>
      </text>
    </comment>
    <comment ref="Y31" authorId="2">
      <text>
        <r>
          <rPr>
            <sz val="8"/>
            <rFont val="Times New Roman Cyr"/>
            <family val="1"/>
          </rPr>
          <t>% від усіх педпрацівників</t>
        </r>
      </text>
    </comment>
    <comment ref="AB3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% від усіх педпрацівників</t>
        </r>
      </text>
    </comment>
    <comment ref="Y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% від усіх педпрацівників</t>
        </r>
      </text>
    </comment>
    <comment ref="Y36" authorId="2">
      <text>
        <r>
          <rPr>
            <sz val="8"/>
            <rFont val="Times New Roman Cyr"/>
            <family val="1"/>
          </rPr>
          <t>% від усіх педпрацівників</t>
        </r>
      </text>
    </comment>
  </commentList>
</comments>
</file>

<file path=xl/sharedStrings.xml><?xml version="1.0" encoding="utf-8"?>
<sst xmlns="http://schemas.openxmlformats.org/spreadsheetml/2006/main" count="321" uniqueCount="122">
  <si>
    <t>№</t>
  </si>
  <si>
    <t>Од.</t>
  </si>
  <si>
    <t>Комп'ютеризація навчального закладу та інформатизація навчального процесу</t>
  </si>
  <si>
    <t>1 обо 0</t>
  </si>
  <si>
    <t xml:space="preserve">                       Мультимедійна дошка</t>
  </si>
  <si>
    <t xml:space="preserve">                      Цифрова відеокамера</t>
  </si>
  <si>
    <t xml:space="preserve">                     Цировий фотоапарат</t>
  </si>
  <si>
    <t xml:space="preserve">                     Веб-камера</t>
  </si>
  <si>
    <t>чол</t>
  </si>
  <si>
    <t>од.</t>
  </si>
  <si>
    <t>к-сть</t>
  </si>
  <si>
    <t>чол.</t>
  </si>
  <si>
    <t>Професійно-технічні навчальні заклади Рівненської області</t>
  </si>
  <si>
    <t xml:space="preserve">Перелік критеріїв </t>
  </si>
  <si>
    <t>Всього</t>
  </si>
  <si>
    <t>I</t>
  </si>
  <si>
    <t xml:space="preserve">Рейтинговий показник </t>
  </si>
  <si>
    <t>II</t>
  </si>
  <si>
    <t>III</t>
  </si>
  <si>
    <t>Коефіці-єнт значи-мості</t>
  </si>
  <si>
    <t>Рейтинг професійно-технічних навчальних закладів Рівненської області 
з питань комп'ютеризації навчальних закладів, інформатизації навчального процесу</t>
  </si>
  <si>
    <t>Загальний рейтинговий бал</t>
  </si>
  <si>
    <t>Рейтинговий бал за розділом 3</t>
  </si>
  <si>
    <t>Рейтинговий бал за розділом 2</t>
  </si>
  <si>
    <t>Рейтинговий бал за розділом 1</t>
  </si>
  <si>
    <t xml:space="preserve">Рейтингове місце ПТНЗ за розділом 1 </t>
  </si>
  <si>
    <t>Сер. 
з-ня</t>
  </si>
  <si>
    <t>Рейтингове місце ПТНЗ за розділом 2</t>
  </si>
  <si>
    <t>Рейтингове місце ПТНЗ за розділом 3</t>
  </si>
  <si>
    <t>Загальне рейтингове місце</t>
  </si>
  <si>
    <r>
      <t>Рівень забезпеченості комп'ютерами навчального процесу (</t>
    </r>
    <r>
      <rPr>
        <b/>
        <sz val="10"/>
        <color indexed="9"/>
        <rFont val="Times New Roman"/>
        <family val="1"/>
      </rPr>
      <t>кількість учнів на 1 ПК</t>
    </r>
    <r>
      <rPr>
        <b/>
        <sz val="12"/>
        <color indexed="9"/>
        <rFont val="Times New Roman"/>
        <family val="1"/>
      </rPr>
      <t>)</t>
    </r>
  </si>
  <si>
    <r>
      <t>Рівень забезпеченості комп'ютерами навчального закладу
 (</t>
    </r>
    <r>
      <rPr>
        <b/>
        <sz val="10"/>
        <color indexed="9"/>
        <rFont val="Times New Roman"/>
        <family val="1"/>
      </rPr>
      <t>кількість учнів на 1 ПК</t>
    </r>
    <r>
      <rPr>
        <b/>
        <sz val="12"/>
        <color indexed="9"/>
        <rFont val="Times New Roman"/>
        <family val="1"/>
      </rPr>
      <t>)</t>
    </r>
  </si>
  <si>
    <r>
      <t>Рівень забезпеченості учнів доступом до мережі  Інтернет (</t>
    </r>
    <r>
      <rPr>
        <b/>
        <sz val="10"/>
        <color indexed="9"/>
        <rFont val="Times New Roman"/>
        <family val="1"/>
      </rPr>
      <t>кількість учнів на 1 ПК, що має вихід в Інтернет</t>
    </r>
    <r>
      <rPr>
        <b/>
        <sz val="12"/>
        <color indexed="9"/>
        <rFont val="Times New Roman"/>
        <family val="1"/>
      </rPr>
      <t>)</t>
    </r>
  </si>
  <si>
    <t>Сер.
 з-ня</t>
  </si>
  <si>
    <r>
      <t>Рівень забезпеченості педпрацівників доступом до мережі  Інтернет (</t>
    </r>
    <r>
      <rPr>
        <b/>
        <sz val="10"/>
        <color indexed="9"/>
        <rFont val="Times New Roman"/>
        <family val="1"/>
      </rPr>
      <t>кількість педпрацівників на 1 ПК, що має вихід в Інтернет</t>
    </r>
    <r>
      <rPr>
        <b/>
        <sz val="12"/>
        <color indexed="9"/>
        <rFont val="Times New Roman"/>
        <family val="1"/>
      </rPr>
      <t>)</t>
    </r>
  </si>
  <si>
    <t>% педпрацівників, які використовують комп'ютер у навчальному процесі</t>
  </si>
  <si>
    <r>
      <t>Кількість у навчальному закладу вказаного обладнання:</t>
    </r>
    <r>
      <rPr>
        <sz val="9"/>
        <rFont val="Times New Roman"/>
        <family val="1"/>
      </rPr>
      <t xml:space="preserve"> 
                        Мультимедійний проектор</t>
    </r>
  </si>
  <si>
    <t>1-2</t>
  </si>
  <si>
    <r>
      <t xml:space="preserve">Кількість </t>
    </r>
    <r>
      <rPr>
        <b/>
        <sz val="9"/>
        <rFont val="Times New Roman"/>
        <family val="1"/>
      </rPr>
      <t>кабінетів комп'ютерної техніки</t>
    </r>
    <r>
      <rPr>
        <sz val="9"/>
        <rFont val="Times New Roman"/>
        <family val="1"/>
      </rPr>
      <t xml:space="preserve">  (на кінець періоду)</t>
    </r>
  </si>
  <si>
    <r>
      <t xml:space="preserve">Кількість </t>
    </r>
    <r>
      <rPr>
        <b/>
        <sz val="9"/>
        <rFont val="Times New Roman"/>
        <family val="1"/>
      </rPr>
      <t xml:space="preserve">інших навчальних кабінетів, майстерень, лабораторій </t>
    </r>
    <r>
      <rPr>
        <sz val="9"/>
        <rFont val="Times New Roman"/>
        <family val="1"/>
      </rPr>
      <t xml:space="preserve">тощо, </t>
    </r>
    <r>
      <rPr>
        <b/>
        <sz val="9"/>
        <rFont val="Times New Roman"/>
        <family val="1"/>
      </rPr>
      <t>обладнаних персональними комп'ютерами</t>
    </r>
  </si>
  <si>
    <r>
      <t xml:space="preserve">Наявність комп'ютера у </t>
    </r>
    <r>
      <rPr>
        <b/>
        <sz val="9"/>
        <rFont val="Times New Roman"/>
        <family val="1"/>
      </rPr>
      <t>бібліотеці</t>
    </r>
    <r>
      <rPr>
        <sz val="9"/>
        <rFont val="Times New Roman"/>
        <family val="1"/>
      </rPr>
      <t xml:space="preserve"> (кількість)</t>
    </r>
  </si>
  <si>
    <r>
      <t>Списано</t>
    </r>
    <r>
      <rPr>
        <sz val="9"/>
        <rFont val="Times New Roman"/>
        <family val="1"/>
      </rPr>
      <t xml:space="preserve"> персональних компютерів протягом звітного періоду (за рік)</t>
    </r>
  </si>
  <si>
    <r>
      <t xml:space="preserve">Кількість </t>
    </r>
    <r>
      <rPr>
        <b/>
        <sz val="9"/>
        <rFont val="Times New Roman"/>
        <family val="1"/>
      </rPr>
      <t>учнів</t>
    </r>
    <r>
      <rPr>
        <sz val="9"/>
        <rFont val="Times New Roman"/>
        <family val="1"/>
      </rPr>
      <t xml:space="preserve"> у профтехзакладі (на кінець періоду)</t>
    </r>
  </si>
  <si>
    <r>
      <t xml:space="preserve">Кількість </t>
    </r>
    <r>
      <rPr>
        <b/>
        <sz val="9"/>
        <rFont val="Times New Roman"/>
        <family val="1"/>
      </rPr>
      <t>педагогічних працівників</t>
    </r>
    <r>
      <rPr>
        <sz val="9"/>
        <rFont val="Times New Roman"/>
        <family val="1"/>
      </rPr>
      <t xml:space="preserve"> навчального закладу (на кінець періоду)</t>
    </r>
  </si>
  <si>
    <r>
      <t xml:space="preserve">Кількість </t>
    </r>
    <r>
      <rPr>
        <b/>
        <sz val="9"/>
        <rFont val="Times New Roman"/>
        <family val="1"/>
      </rPr>
      <t>персональних комп'ютерів на балансі</t>
    </r>
    <r>
      <rPr>
        <sz val="9"/>
        <rFont val="Times New Roman"/>
        <family val="1"/>
      </rPr>
      <t xml:space="preserve"> ПТНЗ (на кінець періоду)</t>
    </r>
  </si>
  <si>
    <r>
      <t xml:space="preserve">            З них, використовується </t>
    </r>
    <r>
      <rPr>
        <b/>
        <sz val="9"/>
        <rFont val="Times New Roman"/>
        <family val="1"/>
      </rPr>
      <t>у навчальному процесі (</t>
    </r>
    <r>
      <rPr>
        <sz val="9"/>
        <rFont val="Times New Roman"/>
        <family val="1"/>
      </rPr>
      <t>на кінець періоду)</t>
    </r>
  </si>
  <si>
    <r>
      <t xml:space="preserve">            З них, </t>
    </r>
    <r>
      <rPr>
        <b/>
        <sz val="9"/>
        <rFont val="Times New Roman"/>
        <family val="1"/>
      </rPr>
      <t>несправні і потребують ремонту або списання</t>
    </r>
    <r>
      <rPr>
        <sz val="9"/>
        <rFont val="Times New Roman"/>
        <family val="1"/>
      </rPr>
      <t xml:space="preserve"> (на кінець періоду)</t>
    </r>
  </si>
  <si>
    <r>
      <t xml:space="preserve">            З них, </t>
    </r>
    <r>
      <rPr>
        <b/>
        <sz val="9"/>
        <rFont val="Times New Roman"/>
        <family val="1"/>
      </rPr>
      <t>придбані протягом звітного періоду</t>
    </r>
  </si>
  <si>
    <r>
      <t>Кількість</t>
    </r>
    <r>
      <rPr>
        <b/>
        <sz val="9"/>
        <rFont val="Times New Roman"/>
        <family val="1"/>
      </rPr>
      <t xml:space="preserve"> усіх приміщень</t>
    </r>
    <r>
      <rPr>
        <sz val="9"/>
        <rFont val="Times New Roman"/>
        <family val="1"/>
      </rPr>
      <t xml:space="preserve"> у навчальному закладі (навчальних, адміністративних тощо), </t>
    </r>
    <r>
      <rPr>
        <b/>
        <sz val="9"/>
        <rFont val="Times New Roman"/>
        <family val="1"/>
      </rPr>
      <t>що мають вихід в Інтернет</t>
    </r>
    <r>
      <rPr>
        <sz val="9"/>
        <rFont val="Times New Roman"/>
        <family val="1"/>
      </rPr>
      <t xml:space="preserve"> (на кінець періоду)</t>
    </r>
  </si>
  <si>
    <r>
      <t xml:space="preserve">Кількість </t>
    </r>
    <r>
      <rPr>
        <b/>
        <sz val="9"/>
        <rFont val="Times New Roman"/>
        <family val="1"/>
      </rPr>
      <t>усіх персональних комп'ютерів, які мають вихід в Інтернет</t>
    </r>
    <r>
      <rPr>
        <sz val="9"/>
        <rFont val="Times New Roman"/>
        <family val="1"/>
      </rPr>
      <t xml:space="preserve"> (на кінець періоду)</t>
    </r>
  </si>
  <si>
    <r>
      <t xml:space="preserve">Кількість </t>
    </r>
    <r>
      <rPr>
        <b/>
        <sz val="9"/>
        <rFont val="Times New Roman"/>
        <family val="1"/>
      </rPr>
      <t xml:space="preserve"> персональних комп'ютерів, які використовуються в навчальному процесі і  мають вихід в Інтернет</t>
    </r>
    <r>
      <rPr>
        <sz val="9"/>
        <rFont val="Times New Roman"/>
        <family val="1"/>
      </rPr>
      <t xml:space="preserve"> (на кінець періоду)</t>
    </r>
  </si>
  <si>
    <r>
      <t xml:space="preserve">Наявність </t>
    </r>
    <r>
      <rPr>
        <b/>
        <sz val="9"/>
        <rFont val="Times New Roman"/>
        <family val="1"/>
      </rPr>
      <t>діючої електронної адреси</t>
    </r>
    <r>
      <rPr>
        <sz val="9"/>
        <rFont val="Times New Roman"/>
        <family val="1"/>
      </rPr>
      <t xml:space="preserve"> (на кінець періоду) (так - 1; ні - 0)</t>
    </r>
  </si>
  <si>
    <t xml:space="preserve">% педпрацівників, які пройшли навчання за програмою "Intel Навчання для майбутнього" на базі ПТНЗ </t>
  </si>
  <si>
    <t>К-сть педагогічних працівників,які застосовують інформаційні технології у навч.процесі (протягом періоду проводили заняття з використанням персонального комп'ютера)</t>
  </si>
  <si>
    <r>
      <t xml:space="preserve">Кількість </t>
    </r>
    <r>
      <rPr>
        <b/>
        <sz val="9"/>
        <rFont val="Times New Roman"/>
        <family val="1"/>
      </rPr>
      <t>ПК,</t>
    </r>
    <r>
      <rPr>
        <sz val="9"/>
        <rFont val="Times New Roman"/>
        <family val="1"/>
      </rPr>
      <t xml:space="preserve"> придбаних протягом </t>
    </r>
    <r>
      <rPr>
        <b/>
        <sz val="9"/>
        <rFont val="Times New Roman"/>
        <family val="1"/>
      </rPr>
      <t>звітного періоду,</t>
    </r>
    <r>
      <rPr>
        <sz val="9"/>
        <rFont val="Times New Roman"/>
        <family val="1"/>
      </rPr>
      <t xml:space="preserve"> що припадає на 100 учнів</t>
    </r>
  </si>
  <si>
    <r>
      <t xml:space="preserve">Частка </t>
    </r>
    <r>
      <rPr>
        <b/>
        <sz val="9"/>
        <rFont val="Times New Roman"/>
        <family val="1"/>
      </rPr>
      <t>несправних ПК,</t>
    </r>
    <r>
      <rPr>
        <sz val="9"/>
        <rFont val="Times New Roman"/>
        <family val="1"/>
      </rPr>
      <t xml:space="preserve"> що потребують ремонту або списання від загальної кількості, що знаходяться на балансі ПТНЗ (на кінець періоду)</t>
    </r>
  </si>
  <si>
    <r>
      <t xml:space="preserve">Частка </t>
    </r>
    <r>
      <rPr>
        <b/>
        <sz val="9"/>
        <rFont val="Times New Roman"/>
        <family val="1"/>
      </rPr>
      <t>ПК</t>
    </r>
    <r>
      <rPr>
        <sz val="9"/>
        <rFont val="Times New Roman"/>
        <family val="1"/>
      </rPr>
      <t xml:space="preserve">, які використовується </t>
    </r>
    <r>
      <rPr>
        <b/>
        <sz val="9"/>
        <rFont val="Times New Roman"/>
        <family val="1"/>
      </rPr>
      <t>в навчальному процесі</t>
    </r>
    <r>
      <rPr>
        <sz val="9"/>
        <rFont val="Times New Roman"/>
        <family val="1"/>
      </rPr>
      <t xml:space="preserve">, від загальної кількості, що перебувають на балансі ПТНЗ </t>
    </r>
  </si>
  <si>
    <r>
      <t>Загальна кількість персональниих комп'ютерів</t>
    </r>
    <r>
      <rPr>
        <sz val="9"/>
        <rFont val="Times New Roman"/>
        <family val="1"/>
      </rPr>
      <t xml:space="preserve">, які знаходяться </t>
    </r>
    <r>
      <rPr>
        <b/>
        <sz val="9"/>
        <rFont val="Times New Roman"/>
        <family val="1"/>
      </rPr>
      <t>на балансі</t>
    </r>
    <r>
      <rPr>
        <sz val="9"/>
        <rFont val="Times New Roman"/>
        <family val="1"/>
      </rPr>
      <t xml:space="preserve"> навчального закладу, що припадає на 100 учнів (на кінець періоду)</t>
    </r>
  </si>
  <si>
    <r>
      <t xml:space="preserve">Кількість </t>
    </r>
    <r>
      <rPr>
        <b/>
        <sz val="9"/>
        <rFont val="Times New Roman"/>
        <family val="1"/>
      </rPr>
      <t>інших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навчальних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кабінетів,</t>
    </r>
    <r>
      <rPr>
        <sz val="9"/>
        <rFont val="Times New Roman"/>
        <family val="1"/>
      </rPr>
      <t xml:space="preserve"> майстерень, лабораторій тощо, </t>
    </r>
    <r>
      <rPr>
        <b/>
        <sz val="9"/>
        <rFont val="Times New Roman"/>
        <family val="1"/>
      </rPr>
      <t>обладнаних персональними комп'ютерами,</t>
    </r>
    <r>
      <rPr>
        <sz val="9"/>
        <rFont val="Times New Roman"/>
        <family val="1"/>
      </rPr>
      <t xml:space="preserve"> що припадає на 100 учнів</t>
    </r>
  </si>
  <si>
    <r>
      <t xml:space="preserve">Частка </t>
    </r>
    <r>
      <rPr>
        <b/>
        <sz val="9"/>
        <rFont val="Times New Roman"/>
        <family val="1"/>
      </rPr>
      <t>навчальних приміщень обладнаних комп'ютерною технікою</t>
    </r>
    <r>
      <rPr>
        <sz val="9"/>
        <rFont val="Times New Roman"/>
        <family val="1"/>
      </rPr>
      <t xml:space="preserve"> (від загальної кількості навчальних приміщень)</t>
    </r>
  </si>
  <si>
    <r>
      <t xml:space="preserve">Бал, за обладнання </t>
    </r>
    <r>
      <rPr>
        <b/>
        <sz val="9"/>
        <rFont val="Times New Roman"/>
        <family val="1"/>
      </rPr>
      <t>бібліотеки</t>
    </r>
    <r>
      <rPr>
        <sz val="9"/>
        <rFont val="Times New Roman"/>
        <family val="1"/>
      </rPr>
      <t xml:space="preserve"> персональною комп'ютерною технікою.</t>
    </r>
  </si>
  <si>
    <r>
      <t xml:space="preserve">Бал за кількість </t>
    </r>
    <r>
      <rPr>
        <b/>
        <sz val="9"/>
        <rFont val="Times New Roman"/>
        <family val="1"/>
      </rPr>
      <t>приміщень</t>
    </r>
    <r>
      <rPr>
        <sz val="9"/>
        <rFont val="Times New Roman"/>
        <family val="1"/>
      </rPr>
      <t xml:space="preserve"> навчального закладу, що </t>
    </r>
    <r>
      <rPr>
        <b/>
        <sz val="9"/>
        <rFont val="Times New Roman"/>
        <family val="1"/>
      </rPr>
      <t xml:space="preserve">мають доступ до мережі Інтернет </t>
    </r>
  </si>
  <si>
    <r>
      <t>Частка навчальнх приміщень</t>
    </r>
    <r>
      <rPr>
        <sz val="9"/>
        <rFont val="Times New Roman"/>
        <family val="1"/>
      </rPr>
      <t xml:space="preserve"> (кабінетів, майстерень, лабораторій) </t>
    </r>
    <r>
      <rPr>
        <b/>
        <sz val="9"/>
        <rFont val="Times New Roman"/>
        <family val="1"/>
      </rPr>
      <t xml:space="preserve"> від загальної кількості навчальних приміщень, що мають вихід в Інтернет</t>
    </r>
    <r>
      <rPr>
        <sz val="9"/>
        <rFont val="Times New Roman"/>
        <family val="1"/>
      </rPr>
      <t xml:space="preserve"> (на кінець періоду)</t>
    </r>
  </si>
  <si>
    <r>
      <t xml:space="preserve">Частка ПК, які мають вихід в Інтернет  від загальної кількості, </t>
    </r>
    <r>
      <rPr>
        <sz val="9"/>
        <rFont val="Times New Roman"/>
        <family val="1"/>
      </rPr>
      <t xml:space="preserve">що стоять </t>
    </r>
    <r>
      <rPr>
        <b/>
        <sz val="9"/>
        <rFont val="Times New Roman"/>
        <family val="1"/>
      </rPr>
      <t>на балансі ПТНЗ</t>
    </r>
    <r>
      <rPr>
        <sz val="9"/>
        <rFont val="Times New Roman"/>
        <family val="1"/>
      </rPr>
      <t xml:space="preserve"> (на кінець періоду)</t>
    </r>
  </si>
  <si>
    <r>
      <t xml:space="preserve">Частка  персональних комп'ютерів, які використовуються в навчальному процесі і  мають вихід в Інтернет </t>
    </r>
    <r>
      <rPr>
        <sz val="9"/>
        <rFont val="Times New Roman"/>
        <family val="1"/>
      </rPr>
      <t>від</t>
    </r>
    <r>
      <rPr>
        <b/>
        <sz val="9"/>
        <rFont val="Times New Roman"/>
        <family val="1"/>
      </rPr>
      <t xml:space="preserve"> кількості  ПК, що використовуються у навчальному процесі</t>
    </r>
    <r>
      <rPr>
        <sz val="9"/>
        <rFont val="Times New Roman"/>
        <family val="1"/>
      </rPr>
      <t xml:space="preserve"> (на кінець періоду)</t>
    </r>
  </si>
  <si>
    <r>
      <t>Забезпеченість учнів доступом до Інтернет</t>
    </r>
    <r>
      <rPr>
        <sz val="9"/>
        <rFont val="Times New Roman"/>
        <family val="1"/>
      </rPr>
      <t xml:space="preserve"> (Кількість ПК, які мають вихід в Інтернет на 100 учнів)</t>
    </r>
  </si>
  <si>
    <r>
      <t>Забезпеченість педпрацівників доступом до Інтернет</t>
    </r>
    <r>
      <rPr>
        <sz val="9"/>
        <rFont val="Times New Roman"/>
        <family val="1"/>
      </rPr>
      <t xml:space="preserve"> (Кількість ПК, які мають вихід в Інтернет на 10 педпрацівників)</t>
    </r>
  </si>
  <si>
    <r>
      <t xml:space="preserve">Забезпеченість учнів доступом до мережі Інтернет в ході навчального процесу </t>
    </r>
    <r>
      <rPr>
        <sz val="9"/>
        <rFont val="Times New Roman"/>
        <family val="1"/>
      </rPr>
      <t>(Кількість ПК, які використовуються в навчальному процесі і мають вихід в Інтернет на 100 учнів)</t>
    </r>
  </si>
  <si>
    <r>
      <t xml:space="preserve">Бал за наявність </t>
    </r>
    <r>
      <rPr>
        <b/>
        <sz val="9"/>
        <rFont val="Times New Roman"/>
        <family val="1"/>
      </rPr>
      <t>діючої  адреси електронної  пошти</t>
    </r>
    <r>
      <rPr>
        <sz val="9"/>
        <rFont val="Times New Roman"/>
        <family val="1"/>
      </rPr>
      <t xml:space="preserve"> (на кінець періоду) </t>
    </r>
  </si>
  <si>
    <r>
      <t xml:space="preserve">Наявність </t>
    </r>
    <r>
      <rPr>
        <b/>
        <sz val="9"/>
        <rFont val="Times New Roman"/>
        <family val="1"/>
      </rPr>
      <t>доступу бібліотеки до мережі Інтернет</t>
    </r>
    <r>
      <rPr>
        <sz val="9"/>
        <rFont val="Times New Roman"/>
        <family val="1"/>
      </rPr>
      <t xml:space="preserve"> (1 - за кожен ПК, що має доступ до мережі Інтернет)</t>
    </r>
  </si>
  <si>
    <r>
      <t xml:space="preserve">Бал за наявність  за </t>
    </r>
    <r>
      <rPr>
        <b/>
        <sz val="9"/>
        <rFont val="Times New Roman"/>
        <family val="1"/>
      </rPr>
      <t>наявність доступу бібліотеки  до мережі Інтернет</t>
    </r>
    <r>
      <rPr>
        <sz val="9"/>
        <rFont val="Times New Roman"/>
        <family val="1"/>
      </rPr>
      <t xml:space="preserve"> (1 - за кожний ПК)</t>
    </r>
  </si>
  <si>
    <t>Впровадження інформаційно-комунікаційних технологій в навчально-виробничий процес</t>
  </si>
  <si>
    <r>
      <t xml:space="preserve">Бал за </t>
    </r>
    <r>
      <rPr>
        <b/>
        <sz val="9"/>
        <rFont val="Times New Roman"/>
        <family val="1"/>
      </rPr>
      <t>кількість  навчальних  приміщень</t>
    </r>
    <r>
      <rPr>
        <sz val="9"/>
        <rFont val="Times New Roman"/>
        <family val="1"/>
      </rPr>
      <t xml:space="preserve"> (кабінетів, майстерень, лабораторій тощо), що </t>
    </r>
    <r>
      <rPr>
        <b/>
        <sz val="9"/>
        <rFont val="Times New Roman"/>
        <family val="1"/>
      </rPr>
      <t xml:space="preserve">мають вихід в Інтернет </t>
    </r>
    <r>
      <rPr>
        <sz val="9"/>
        <rFont val="Times New Roman"/>
        <family val="1"/>
      </rPr>
      <t xml:space="preserve">(на кінець періоду) </t>
    </r>
  </si>
  <si>
    <r>
      <t xml:space="preserve">Частка педагогічних працівників,які </t>
    </r>
    <r>
      <rPr>
        <b/>
        <sz val="9"/>
        <rFont val="Times New Roman"/>
        <family val="1"/>
      </rPr>
      <t>застосовують інформаційні технології у навчальному процесі</t>
    </r>
    <r>
      <rPr>
        <sz val="9"/>
        <rFont val="Times New Roman"/>
        <family val="1"/>
      </rPr>
      <t xml:space="preserve"> (протягом періоду проводили заняття з використанням персонального комп'ютера) від загальної кількості педпрацівників</t>
    </r>
  </si>
  <si>
    <t xml:space="preserve">Забезпечення можливостями Інтернет навчально-виробничого процесу у ПТНЗ </t>
  </si>
  <si>
    <t xml:space="preserve">Забезпечення комп'ютерним обладнанням ПТНЗ </t>
  </si>
  <si>
    <t>13-14</t>
  </si>
  <si>
    <t>Кількість педпрацівнків закладу, які розробляють власні ЕЗНП</t>
  </si>
  <si>
    <t>бали</t>
  </si>
  <si>
    <t>!</t>
  </si>
  <si>
    <t>Широкоформатний TV-приймач з USB-входом (для підключення ПК)</t>
  </si>
  <si>
    <r>
      <t xml:space="preserve">Наявність </t>
    </r>
    <r>
      <rPr>
        <b/>
        <sz val="9"/>
        <rFont val="Times New Roman"/>
        <family val="1"/>
      </rPr>
      <t xml:space="preserve">доступу гуртожитку до мережі Інтернет </t>
    </r>
    <r>
      <rPr>
        <sz val="9"/>
        <rFont val="Times New Roman"/>
        <family val="1"/>
      </rPr>
      <t>(1 - за кожен ПК, що має доступ до мережі Інтернет)</t>
    </r>
  </si>
  <si>
    <r>
      <t xml:space="preserve">Бал, за обладнання </t>
    </r>
    <r>
      <rPr>
        <b/>
        <sz val="9"/>
        <rFont val="Times New Roman"/>
        <family val="1"/>
      </rPr>
      <t>гуртожитку</t>
    </r>
    <r>
      <rPr>
        <sz val="9"/>
        <rFont val="Times New Roman"/>
        <family val="1"/>
      </rPr>
      <t xml:space="preserve"> персональною комп'ютерною технікою.</t>
    </r>
  </si>
  <si>
    <r>
      <t xml:space="preserve">Наявність комп'ютера у </t>
    </r>
    <r>
      <rPr>
        <b/>
        <sz val="9"/>
        <rFont val="Times New Roman"/>
        <family val="1"/>
      </rPr>
      <t>гуртожитку</t>
    </r>
    <r>
      <rPr>
        <sz val="9"/>
        <rFont val="Times New Roman"/>
        <family val="1"/>
      </rPr>
      <t xml:space="preserve"> (кількість)</t>
    </r>
  </si>
  <si>
    <r>
      <t xml:space="preserve">Бал за </t>
    </r>
    <r>
      <rPr>
        <b/>
        <sz val="9"/>
        <rFont val="Times New Roman"/>
        <family val="1"/>
      </rPr>
      <t>участь</t>
    </r>
    <r>
      <rPr>
        <sz val="9"/>
        <rFont val="Times New Roman"/>
        <family val="1"/>
      </rPr>
      <t xml:space="preserve"> педпрацівників профтехзакладів</t>
    </r>
    <r>
      <rPr>
        <b/>
        <sz val="9"/>
        <rFont val="Times New Roman"/>
        <family val="1"/>
      </rPr>
      <t xml:space="preserve">  в роботі  обласної  методсекції </t>
    </r>
    <r>
      <rPr>
        <sz val="9"/>
        <rFont val="Times New Roman"/>
        <family val="1"/>
      </rPr>
      <t>педпрацівників комп'ютерних дисциплін (за кількість підготовлених питань)</t>
    </r>
  </si>
  <si>
    <r>
      <t xml:space="preserve">Частка педпрацівників ПТНЗ, які розробляють </t>
    </r>
    <r>
      <rPr>
        <b/>
        <sz val="9"/>
        <rFont val="Times New Roman"/>
        <family val="1"/>
      </rPr>
      <t>власні електронні засоби навчального призначенн</t>
    </r>
    <r>
      <rPr>
        <sz val="9"/>
        <rFont val="Times New Roman"/>
        <family val="1"/>
      </rPr>
      <t>я</t>
    </r>
  </si>
  <si>
    <r>
      <t xml:space="preserve">Кількість </t>
    </r>
    <r>
      <rPr>
        <b/>
        <sz val="9"/>
        <rFont val="Times New Roman"/>
        <family val="1"/>
      </rPr>
      <t>електронних засобів навчального призначення</t>
    </r>
    <r>
      <rPr>
        <sz val="9"/>
        <rFont val="Times New Roman"/>
        <family val="1"/>
      </rPr>
      <t>, які використовуються у навчально-виробничому процесі , що припадають на одного педпрацівника</t>
    </r>
  </si>
  <si>
    <r>
      <t xml:space="preserve">Кількість </t>
    </r>
    <r>
      <rPr>
        <b/>
        <sz val="9"/>
        <rFont val="Times New Roman"/>
        <family val="1"/>
      </rPr>
      <t xml:space="preserve">електронних засобів навчального призначення </t>
    </r>
    <r>
      <rPr>
        <sz val="9"/>
        <rFont val="Times New Roman"/>
        <family val="1"/>
      </rPr>
      <t>(ЕЗНП), які використовуються у навчальному процесі у ПТНЗ</t>
    </r>
  </si>
  <si>
    <r>
      <t xml:space="preserve">Кількість  </t>
    </r>
    <r>
      <rPr>
        <b/>
        <sz val="9"/>
        <rFont val="Times New Roman"/>
        <family val="1"/>
      </rPr>
      <t>ЕЗНП, розроблених педпрацівниками</t>
    </r>
    <r>
      <rPr>
        <sz val="9"/>
        <rFont val="Times New Roman"/>
        <family val="1"/>
      </rPr>
      <t xml:space="preserve"> навчального закладу</t>
    </r>
  </si>
  <si>
    <r>
      <t xml:space="preserve">Проведення обласних </t>
    </r>
    <r>
      <rPr>
        <b/>
        <sz val="9"/>
        <rFont val="Times New Roman"/>
        <family val="1"/>
      </rPr>
      <t xml:space="preserve">методсекцій педпрацівників комп'ютерних дисциплін та конкурсів на базі ПТНЗ </t>
    </r>
    <r>
      <rPr>
        <sz val="9"/>
        <rFont val="Times New Roman"/>
        <family val="1"/>
      </rPr>
      <t xml:space="preserve">у звітному році (так-1, ні-0); </t>
    </r>
  </si>
  <si>
    <r>
      <t xml:space="preserve">Бал за  за </t>
    </r>
    <r>
      <rPr>
        <b/>
        <sz val="9"/>
        <rFont val="Times New Roman"/>
        <family val="1"/>
      </rPr>
      <t>проведення обласних методсекцій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та конкурсів комп'ютерного напрямку</t>
    </r>
    <r>
      <rPr>
        <sz val="9"/>
        <rFont val="Times New Roman"/>
        <family val="1"/>
      </rPr>
      <t xml:space="preserve"> на базі профтехзакладу</t>
    </r>
  </si>
  <si>
    <r>
      <t xml:space="preserve">Бал за </t>
    </r>
    <r>
      <rPr>
        <b/>
        <sz val="9"/>
        <rFont val="Times New Roman"/>
        <family val="1"/>
      </rPr>
      <t xml:space="preserve">кількість електронних засобів навчального призначення, </t>
    </r>
    <r>
      <rPr>
        <sz val="9"/>
        <rFont val="Times New Roman"/>
        <family val="1"/>
      </rPr>
      <t>що використовуються у навчальному процесі (&lt;50 ЕЗНП - 1 бал; &gt;=50 і &lt;100 ЕЗНП - 2 бали; &gt;=100 ЕЗНП - 3 бали)</t>
    </r>
  </si>
  <si>
    <r>
      <t xml:space="preserve">Бал за наявність  за </t>
    </r>
    <r>
      <rPr>
        <b/>
        <sz val="9"/>
        <rFont val="Times New Roman"/>
        <family val="1"/>
      </rPr>
      <t>наявність доступу гуртожитку  до мережі Інтернет</t>
    </r>
    <r>
      <rPr>
        <sz val="9"/>
        <rFont val="Times New Roman"/>
        <family val="1"/>
      </rPr>
      <t xml:space="preserve"> (1 - за кожний ПК)</t>
    </r>
  </si>
  <si>
    <r>
      <t xml:space="preserve">Кількість педагогічних працівників навчального закладу, </t>
    </r>
    <r>
      <rPr>
        <b/>
        <sz val="9"/>
        <rFont val="Times New Roman"/>
        <family val="1"/>
      </rPr>
      <t>що пройшли навчання за програмою "Intel® Навчання для майбутнього</t>
    </r>
    <r>
      <rPr>
        <sz val="9"/>
        <rFont val="Times New Roman"/>
        <family val="1"/>
      </rPr>
      <t xml:space="preserve">" на базі профтехзакладів області та в системі ПТО у </t>
    </r>
    <r>
      <rPr>
        <b/>
        <sz val="9"/>
        <rFont val="Times New Roman"/>
        <family val="1"/>
      </rPr>
      <t>поточному році</t>
    </r>
    <r>
      <rPr>
        <sz val="9"/>
        <rFont val="Times New Roman"/>
        <family val="1"/>
      </rPr>
      <t xml:space="preserve"> </t>
    </r>
  </si>
  <si>
    <r>
      <t xml:space="preserve">Кількість педагогічних працівників навчального закладу, </t>
    </r>
    <r>
      <rPr>
        <b/>
        <sz val="9"/>
        <rFont val="Times New Roman"/>
        <family val="1"/>
      </rPr>
      <t>що пройшли навчання за програмою "Intel® Навчання для майбутнього"</t>
    </r>
    <r>
      <rPr>
        <sz val="9"/>
        <rFont val="Times New Roman"/>
        <family val="1"/>
      </rPr>
      <t xml:space="preserve"> на базі профтехзакладів області та у системі ПТО</t>
    </r>
  </si>
  <si>
    <r>
      <t xml:space="preserve">Частка педагогічних працівників навчального закладу, що пройшли </t>
    </r>
    <r>
      <rPr>
        <b/>
        <sz val="9"/>
        <rFont val="Times New Roman"/>
        <family val="1"/>
      </rPr>
      <t>навчання за програмою "Intel® Навчання для майбутнього" на базі ПТНЗ області та системі ПТО</t>
    </r>
    <r>
      <rPr>
        <sz val="9"/>
        <rFont val="Times New Roman"/>
        <family val="1"/>
      </rPr>
      <t xml:space="preserve"> від загальної кількості педпрацівників</t>
    </r>
  </si>
  <si>
    <r>
      <t xml:space="preserve">Частка педагогічних працівників навчального закладу, що пройшли </t>
    </r>
    <r>
      <rPr>
        <b/>
        <sz val="9"/>
        <rFont val="Times New Roman"/>
        <family val="1"/>
      </rPr>
      <t>навчання за програмою "Intel® Навчання для майбутнього" на базі ПТНЗ області та системі ПТО у поточному році</t>
    </r>
    <r>
      <rPr>
        <sz val="9"/>
        <rFont val="Times New Roman"/>
        <family val="1"/>
      </rPr>
      <t xml:space="preserve"> від загальної кількості педпрацівників</t>
    </r>
  </si>
  <si>
    <r>
      <t xml:space="preserve">Кількість </t>
    </r>
    <r>
      <rPr>
        <b/>
        <sz val="9"/>
        <rFont val="Times New Roman"/>
        <family val="1"/>
      </rPr>
      <t>власних електронних засобів навчального призначення</t>
    </r>
    <r>
      <rPr>
        <sz val="9"/>
        <rFont val="Times New Roman"/>
        <family val="1"/>
      </rPr>
      <t>, які використовуються у навчально-виробничому процесі, що припадають на одного педпрацівника</t>
    </r>
  </si>
  <si>
    <r>
      <t>Загальна кількість персональниих комп'ютерів,</t>
    </r>
    <r>
      <rPr>
        <sz val="9"/>
        <rFont val="Times New Roman"/>
        <family val="1"/>
      </rPr>
      <t xml:space="preserve"> які знаходяться на балансі навчального закладу і використовуються</t>
    </r>
    <r>
      <rPr>
        <b/>
        <sz val="9"/>
        <rFont val="Times New Roman"/>
        <family val="1"/>
      </rPr>
      <t xml:space="preserve"> в навчальному процесі,</t>
    </r>
    <r>
      <rPr>
        <sz val="9"/>
        <rFont val="Times New Roman"/>
        <family val="1"/>
      </rPr>
      <t xml:space="preserve"> що припадає на 100 учнів + </t>
    </r>
    <r>
      <rPr>
        <sz val="9"/>
        <color indexed="62"/>
        <rFont val="Times New Roman"/>
        <family val="1"/>
      </rPr>
      <t>бал за кількість ПК (0,01 бали за 1 ПК)</t>
    </r>
  </si>
  <si>
    <r>
      <t xml:space="preserve">Кількість </t>
    </r>
    <r>
      <rPr>
        <b/>
        <sz val="9"/>
        <rFont val="Times New Roman"/>
        <family val="1"/>
      </rPr>
      <t>мультимедійних проекторів,</t>
    </r>
    <r>
      <rPr>
        <sz val="9"/>
        <rFont val="Times New Roman"/>
        <family val="1"/>
      </rPr>
      <t xml:space="preserve"> що припадає на 10 педпрацівників+</t>
    </r>
    <r>
      <rPr>
        <sz val="9"/>
        <color indexed="62"/>
        <rFont val="Times New Roman"/>
        <family val="1"/>
      </rPr>
      <t>бал за кількість (0,01 бали за 1 од.)</t>
    </r>
  </si>
  <si>
    <r>
      <t xml:space="preserve">Кількість </t>
    </r>
    <r>
      <rPr>
        <b/>
        <sz val="9"/>
        <rFont val="Times New Roman"/>
        <family val="1"/>
      </rPr>
      <t>мультимедійних дошок,</t>
    </r>
    <r>
      <rPr>
        <sz val="9"/>
        <rFont val="Times New Roman"/>
        <family val="1"/>
      </rPr>
      <t xml:space="preserve"> що припадає на 10 педпрацівників </t>
    </r>
    <r>
      <rPr>
        <sz val="9"/>
        <color indexed="62"/>
        <rFont val="Times New Roman"/>
        <family val="1"/>
      </rPr>
      <t>+бал за кількість (0,01 бали за 1 од.)</t>
    </r>
  </si>
  <si>
    <r>
      <t>Кількість</t>
    </r>
    <r>
      <rPr>
        <b/>
        <sz val="9"/>
        <rFont val="Times New Roman"/>
        <family val="1"/>
      </rPr>
      <t xml:space="preserve"> TV з USB-входом,</t>
    </r>
    <r>
      <rPr>
        <sz val="9"/>
        <rFont val="Times New Roman"/>
        <family val="1"/>
      </rPr>
      <t xml:space="preserve"> що припадає на 10 педпрацівників+</t>
    </r>
    <r>
      <rPr>
        <sz val="9"/>
        <color indexed="62"/>
        <rFont val="Times New Roman"/>
        <family val="1"/>
      </rPr>
      <t>бал за кількість (0,01 бали за 1 од.)</t>
    </r>
  </si>
  <si>
    <r>
      <t xml:space="preserve">Кількість </t>
    </r>
    <r>
      <rPr>
        <b/>
        <sz val="9"/>
        <rFont val="Times New Roman"/>
        <family val="1"/>
      </rPr>
      <t>цифрових відеокамер,</t>
    </r>
    <r>
      <rPr>
        <sz val="9"/>
        <rFont val="Times New Roman"/>
        <family val="1"/>
      </rPr>
      <t xml:space="preserve"> що припадає на 10 педпрацівників+</t>
    </r>
    <r>
      <rPr>
        <sz val="9"/>
        <color indexed="62"/>
        <rFont val="Times New Roman"/>
        <family val="1"/>
      </rPr>
      <t>бал за кількість (0,01 бали за 1 од.)</t>
    </r>
  </si>
  <si>
    <r>
      <t xml:space="preserve">Кількість </t>
    </r>
    <r>
      <rPr>
        <b/>
        <sz val="9"/>
        <rFont val="Times New Roman"/>
        <family val="1"/>
      </rPr>
      <t>цифрових фотоапаратів,</t>
    </r>
    <r>
      <rPr>
        <sz val="9"/>
        <rFont val="Times New Roman"/>
        <family val="1"/>
      </rPr>
      <t xml:space="preserve"> що припадає на 10 педпрацівників +</t>
    </r>
    <r>
      <rPr>
        <sz val="9"/>
        <color indexed="62"/>
        <rFont val="Times New Roman"/>
        <family val="1"/>
      </rPr>
      <t>бал за кількість (0,01 бали за 1 од.)</t>
    </r>
  </si>
  <si>
    <r>
      <t xml:space="preserve">Кількість </t>
    </r>
    <r>
      <rPr>
        <b/>
        <sz val="9"/>
        <rFont val="Times New Roman"/>
        <family val="1"/>
      </rPr>
      <t>веб-камер,</t>
    </r>
    <r>
      <rPr>
        <sz val="9"/>
        <rFont val="Times New Roman"/>
        <family val="1"/>
      </rPr>
      <t xml:space="preserve"> що припадає на 10 педпрацівників+</t>
    </r>
    <r>
      <rPr>
        <sz val="9"/>
        <color indexed="62"/>
        <rFont val="Times New Roman"/>
        <family val="1"/>
      </rPr>
      <t>бал за кількість (0,01 бали за 1 од.)</t>
    </r>
  </si>
  <si>
    <r>
      <t>Кількість кабінетів</t>
    </r>
    <r>
      <rPr>
        <sz val="9"/>
        <rFont val="Times New Roman"/>
        <family val="1"/>
      </rPr>
      <t xml:space="preserve"> комп'ютерної техніки, що припадає на 100 учнів+</t>
    </r>
    <r>
      <rPr>
        <sz val="9"/>
        <color indexed="62"/>
        <rFont val="Times New Roman"/>
        <family val="1"/>
      </rPr>
      <t>бал за кількість (0,01 бали за 1 од.)</t>
    </r>
  </si>
  <si>
    <r>
      <t>Бал за наявність</t>
    </r>
    <r>
      <rPr>
        <b/>
        <sz val="9"/>
        <rFont val="Times New Roman"/>
        <family val="1"/>
      </rPr>
      <t xml:space="preserve"> діючого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Інтернет-сайту</t>
    </r>
    <r>
      <rPr>
        <sz val="9"/>
        <rFont val="Times New Roman"/>
        <family val="1"/>
      </rPr>
      <t xml:space="preserve"> навчального закладу </t>
    </r>
  </si>
  <si>
    <r>
      <t>Наявність</t>
    </r>
    <r>
      <rPr>
        <b/>
        <sz val="9"/>
        <rFont val="Times New Roman"/>
        <family val="1"/>
      </rPr>
      <t xml:space="preserve"> діючого</t>
    </r>
    <r>
      <rPr>
        <sz val="9"/>
        <rFont val="Times New Roman"/>
        <family val="1"/>
      </rPr>
      <t xml:space="preserve"> Інтернет-сайту навчального закладу (на кінець періоду) ) (так - 1; ні - 0) </t>
    </r>
  </si>
  <si>
    <r>
      <t>Рівень забезпеченості учнів доступом до мережі  Інтернет в ході навчального процесу (</t>
    </r>
    <r>
      <rPr>
        <b/>
        <sz val="10"/>
        <color indexed="9"/>
        <rFont val="Times New Roman"/>
        <family val="1"/>
      </rPr>
      <t>кількість учнів на 1 ПК, що має вихід в Інтернет</t>
    </r>
    <r>
      <rPr>
        <b/>
        <sz val="12"/>
        <color indexed="9"/>
        <rFont val="Times New Roman"/>
        <family val="1"/>
      </rPr>
      <t>)</t>
    </r>
  </si>
  <si>
    <r>
      <t xml:space="preserve">Кількість </t>
    </r>
    <r>
      <rPr>
        <b/>
        <sz val="9"/>
        <rFont val="Times New Roman"/>
        <family val="1"/>
      </rPr>
      <t>всіх  навчальних приміщень</t>
    </r>
    <r>
      <rPr>
        <sz val="9"/>
        <rFont val="Times New Roman"/>
        <family val="1"/>
      </rPr>
      <t xml:space="preserve"> у закладі (навчальнх кабінетів, майстерень, лабораторій) (на кінець періоду)</t>
    </r>
  </si>
  <si>
    <r>
      <t xml:space="preserve">Кількість </t>
    </r>
    <r>
      <rPr>
        <b/>
        <sz val="9"/>
        <rFont val="Times New Roman"/>
        <family val="1"/>
      </rPr>
      <t>навчальннх  приміщень (</t>
    </r>
    <r>
      <rPr>
        <sz val="9"/>
        <rFont val="Times New Roman"/>
        <family val="1"/>
      </rPr>
      <t xml:space="preserve">кабінетів, майстерень, лабораторій тощо), </t>
    </r>
    <r>
      <rPr>
        <b/>
        <sz val="9"/>
        <rFont val="Times New Roman"/>
        <family val="1"/>
      </rPr>
      <t xml:space="preserve">що мають вихід в Інтернет </t>
    </r>
    <r>
      <rPr>
        <sz val="9"/>
        <rFont val="Times New Roman"/>
        <family val="1"/>
      </rPr>
      <t>(на кінець періоду)</t>
    </r>
  </si>
  <si>
    <t>% педпрацівників, які розробляють власні ЕЗНП</t>
  </si>
  <si>
    <t>Сільські ПТНЗ</t>
  </si>
  <si>
    <t>Вхідні дані станом на 01.01.2016</t>
  </si>
  <si>
    <t>Рейтинг професійно-технічних навчальних закладів Рівненської області 
з питань комп'ютеризації навчальних закладів, інформатизації навчального процесуза 2015 рік</t>
  </si>
  <si>
    <r>
      <t>Бал за</t>
    </r>
    <r>
      <rPr>
        <b/>
        <sz val="9"/>
        <rFont val="Times New Roman"/>
        <family val="1"/>
      </rPr>
      <t xml:space="preserve"> участь в конкурсах та виставках</t>
    </r>
    <r>
      <rPr>
        <sz val="9"/>
        <rFont val="Times New Roman"/>
        <family val="1"/>
      </rPr>
      <t xml:space="preserve"> компютерного спрямування у 2015 році</t>
    </r>
  </si>
  <si>
    <t>станом на 01.01.2016</t>
  </si>
  <si>
    <r>
      <t>Участь</t>
    </r>
    <r>
      <rPr>
        <sz val="9"/>
        <rFont val="Times New Roman"/>
        <family val="1"/>
      </rPr>
      <t xml:space="preserve"> в обласній </t>
    </r>
    <r>
      <rPr>
        <b/>
        <sz val="9"/>
        <rFont val="Times New Roman"/>
        <family val="1"/>
      </rPr>
      <t>секції</t>
    </r>
    <r>
      <rPr>
        <sz val="9"/>
        <rFont val="Times New Roman"/>
        <family val="1"/>
      </rPr>
      <t xml:space="preserve"> педпрацівників комп'ютерних дисциплін  у звітному році (17.11.16 -1 бал)+0,5 бала за підготовку питання секції  НМЦ ПТО у Рівненській області</t>
    </r>
  </si>
  <si>
    <r>
      <t>Участь у Всеукраїнському конкурсі на кращий електронний освітній ресурс «Планета ІТ»</t>
    </r>
    <r>
      <rPr>
        <sz val="9"/>
        <rFont val="Times New Roman"/>
        <family val="1"/>
      </rPr>
      <t xml:space="preserve"> (0 або 1 бал - за участь; +за призові місця- 3, 2, 1 бал)</t>
    </r>
  </si>
  <si>
    <r>
      <t xml:space="preserve">Кількість педагогічних працівників навчального закладу, </t>
    </r>
    <r>
      <rPr>
        <b/>
        <sz val="9"/>
        <rFont val="Times New Roman"/>
        <family val="1"/>
      </rPr>
      <t>що пройшли навчання за програмою "Intel® Навчання для майбутнього"</t>
    </r>
    <r>
      <rPr>
        <sz val="9"/>
        <rFont val="Times New Roman"/>
        <family val="1"/>
      </rPr>
      <t xml:space="preserve"> на базі профтехзакладів області та у системі ПТО </t>
    </r>
  </si>
  <si>
    <t>Рейтинг професійно-технічних навчальних закладів Рівненської області 
з питань комп'ютеризації навчальних закладів, інформатизації навчального процесу за 2016 рік</t>
  </si>
  <si>
    <t>Вхідні дані станом на 01.01.2017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</si>
</sst>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</numFmts>
  <fonts count="80">
    <font>
      <sz val="10"/>
      <name val="Arial Cyr"/>
      <family val="0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8"/>
      <name val="Tahoma"/>
      <family val="2"/>
    </font>
    <font>
      <sz val="8"/>
      <name val="Times New Roman Cyr"/>
      <family val="1"/>
    </font>
    <font>
      <sz val="8"/>
      <name val="Times New Roman CE"/>
      <family val="1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43"/>
      <name val="Times New Roman"/>
      <family val="1"/>
    </font>
    <font>
      <sz val="10"/>
      <color indexed="43"/>
      <name val="Arial Cyr"/>
      <family val="0"/>
    </font>
    <font>
      <b/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16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9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color indexed="18"/>
      <name val="Times New Roman"/>
      <family val="1"/>
    </font>
    <font>
      <sz val="8"/>
      <color indexed="18"/>
      <name val="Times New Roman"/>
      <family val="1"/>
    </font>
    <font>
      <b/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10"/>
      <color theme="3" tint="-0.24997000396251678"/>
      <name val="Times New Roman"/>
      <family val="1"/>
    </font>
    <font>
      <sz val="8"/>
      <color theme="3" tint="-0.24997000396251678"/>
      <name val="Times New Roman"/>
      <family val="1"/>
    </font>
    <font>
      <b/>
      <sz val="8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/>
    </xf>
    <xf numFmtId="10" fontId="1" fillId="0" borderId="0" xfId="0" applyNumberFormat="1" applyFont="1" applyAlignment="1">
      <alignment horizontal="center" vertical="center"/>
    </xf>
    <xf numFmtId="0" fontId="1" fillId="39" borderId="13" xfId="0" applyFont="1" applyFill="1" applyBorder="1" applyAlignment="1">
      <alignment horizontal="center" vertical="center"/>
    </xf>
    <xf numFmtId="0" fontId="1" fillId="39" borderId="13" xfId="0" applyFont="1" applyFill="1" applyBorder="1" applyAlignment="1">
      <alignment horizontal="center"/>
    </xf>
    <xf numFmtId="0" fontId="18" fillId="0" borderId="10" xfId="0" applyFont="1" applyFill="1" applyBorder="1" applyAlignment="1" quotePrefix="1">
      <alignment horizontal="center" vertical="center"/>
    </xf>
    <xf numFmtId="0" fontId="20" fillId="40" borderId="13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5" fillId="41" borderId="11" xfId="0" applyFont="1" applyFill="1" applyBorder="1" applyAlignment="1">
      <alignment horizontal="center" vertical="center"/>
    </xf>
    <xf numFmtId="0" fontId="1" fillId="41" borderId="13" xfId="0" applyFont="1" applyFill="1" applyBorder="1" applyAlignment="1">
      <alignment/>
    </xf>
    <xf numFmtId="0" fontId="3" fillId="41" borderId="13" xfId="0" applyFont="1" applyFill="1" applyBorder="1" applyAlignment="1">
      <alignment horizontal="center" vertical="center"/>
    </xf>
    <xf numFmtId="0" fontId="1" fillId="41" borderId="13" xfId="0" applyFont="1" applyFill="1" applyBorder="1" applyAlignment="1">
      <alignment horizontal="center" vertical="center"/>
    </xf>
    <xf numFmtId="0" fontId="1" fillId="41" borderId="13" xfId="0" applyFont="1" applyFill="1" applyBorder="1" applyAlignment="1">
      <alignment horizontal="center"/>
    </xf>
    <xf numFmtId="0" fontId="1" fillId="41" borderId="14" xfId="0" applyFont="1" applyFill="1" applyBorder="1" applyAlignment="1">
      <alignment/>
    </xf>
    <xf numFmtId="0" fontId="6" fillId="38" borderId="13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/>
    </xf>
    <xf numFmtId="0" fontId="1" fillId="39" borderId="16" xfId="0" applyFont="1" applyFill="1" applyBorder="1" applyAlignment="1">
      <alignment/>
    </xf>
    <xf numFmtId="0" fontId="3" fillId="39" borderId="16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23" fillId="42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3" fillId="34" borderId="12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9" fillId="36" borderId="12" xfId="0" applyFont="1" applyFill="1" applyBorder="1" applyAlignment="1" applyProtection="1">
      <alignment horizontal="center" vertical="center" wrapText="1"/>
      <protection hidden="1"/>
    </xf>
    <xf numFmtId="0" fontId="9" fillId="43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vertical="center" wrapText="1"/>
      <protection hidden="1"/>
    </xf>
    <xf numFmtId="0" fontId="4" fillId="38" borderId="13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 quotePrefix="1">
      <alignment horizontal="center" vertical="center" wrapText="1"/>
      <protection hidden="1"/>
    </xf>
    <xf numFmtId="0" fontId="6" fillId="37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1" fillId="34" borderId="17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 applyProtection="1">
      <alignment horizontal="center" vertical="center"/>
      <protection hidden="1"/>
    </xf>
    <xf numFmtId="0" fontId="16" fillId="40" borderId="10" xfId="0" applyFont="1" applyFill="1" applyBorder="1" applyAlignment="1" applyProtection="1">
      <alignment horizontal="center" vertical="center"/>
      <protection hidden="1"/>
    </xf>
    <xf numFmtId="0" fontId="1" fillId="37" borderId="18" xfId="0" applyFont="1" applyFill="1" applyBorder="1" applyAlignment="1" applyProtection="1">
      <alignment horizontal="center"/>
      <protection hidden="1"/>
    </xf>
    <xf numFmtId="0" fontId="4" fillId="38" borderId="12" xfId="0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 quotePrefix="1">
      <alignment horizontal="center" vertical="center"/>
      <protection hidden="1"/>
    </xf>
    <xf numFmtId="0" fontId="5" fillId="0" borderId="10" xfId="0" applyFont="1" applyBorder="1" applyAlignment="1" applyProtection="1" quotePrefix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center" vertical="center"/>
      <protection hidden="1"/>
    </xf>
    <xf numFmtId="0" fontId="1" fillId="34" borderId="10" xfId="0" applyFont="1" applyFill="1" applyBorder="1" applyAlignment="1" applyProtection="1">
      <alignment horizontal="center" vertical="center"/>
      <protection hidden="1"/>
    </xf>
    <xf numFmtId="0" fontId="1" fillId="34" borderId="19" xfId="0" applyFont="1" applyFill="1" applyBorder="1" applyAlignment="1" applyProtection="1">
      <alignment horizontal="center" vertical="center"/>
      <protection hidden="1"/>
    </xf>
    <xf numFmtId="0" fontId="6" fillId="37" borderId="14" xfId="0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 quotePrefix="1">
      <alignment horizontal="center" vertical="center"/>
      <protection hidden="1"/>
    </xf>
    <xf numFmtId="0" fontId="18" fillId="0" borderId="10" xfId="0" applyFont="1" applyFill="1" applyBorder="1" applyAlignment="1" applyProtection="1" quotePrefix="1">
      <alignment horizontal="center" vertical="center"/>
      <protection hidden="1"/>
    </xf>
    <xf numFmtId="0" fontId="1" fillId="0" borderId="12" xfId="0" applyFont="1" applyBorder="1" applyAlignment="1" applyProtection="1" quotePrefix="1">
      <alignment horizontal="center" vertical="center"/>
      <protection hidden="1"/>
    </xf>
    <xf numFmtId="0" fontId="15" fillId="0" borderId="10" xfId="0" applyFont="1" applyFill="1" applyBorder="1" applyAlignment="1" applyProtection="1" quotePrefix="1">
      <alignment horizontal="center" vertical="center"/>
      <protection hidden="1"/>
    </xf>
    <xf numFmtId="0" fontId="9" fillId="39" borderId="10" xfId="0" applyFont="1" applyFill="1" applyBorder="1" applyAlignment="1" applyProtection="1">
      <alignment horizontal="center" vertical="center"/>
      <protection hidden="1"/>
    </xf>
    <xf numFmtId="0" fontId="6" fillId="39" borderId="10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vertical="center" wrapText="1"/>
      <protection hidden="1"/>
    </xf>
    <xf numFmtId="0" fontId="3" fillId="34" borderId="17" xfId="0" applyFont="1" applyFill="1" applyBorder="1" applyAlignment="1" applyProtection="1">
      <alignment horizontal="center" vertical="center"/>
      <protection hidden="1"/>
    </xf>
    <xf numFmtId="1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 quotePrefix="1">
      <alignment horizontal="center"/>
    </xf>
    <xf numFmtId="0" fontId="31" fillId="0" borderId="0" xfId="0" applyFont="1" applyFill="1" applyAlignment="1">
      <alignment horizontal="center" vertical="center"/>
    </xf>
    <xf numFmtId="0" fontId="1" fillId="44" borderId="0" xfId="0" applyFont="1" applyFill="1" applyAlignment="1">
      <alignment horizontal="center"/>
    </xf>
    <xf numFmtId="0" fontId="5" fillId="0" borderId="17" xfId="0" applyFont="1" applyBorder="1" applyAlignment="1" applyProtection="1" quotePrefix="1">
      <alignment horizontal="center" vertical="center"/>
      <protection hidden="1"/>
    </xf>
    <xf numFmtId="0" fontId="9" fillId="45" borderId="10" xfId="0" applyFont="1" applyFill="1" applyBorder="1" applyAlignment="1" applyProtection="1">
      <alignment horizontal="center" vertical="center"/>
      <protection hidden="1"/>
    </xf>
    <xf numFmtId="0" fontId="3" fillId="35" borderId="10" xfId="0" applyFont="1" applyFill="1" applyBorder="1" applyAlignment="1">
      <alignment horizontal="center" vertical="center" wrapText="1"/>
    </xf>
    <xf numFmtId="0" fontId="6" fillId="46" borderId="11" xfId="0" applyFont="1" applyFill="1" applyBorder="1" applyAlignment="1">
      <alignment horizontal="center" vertical="center"/>
    </xf>
    <xf numFmtId="0" fontId="6" fillId="46" borderId="10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 wrapText="1"/>
    </xf>
    <xf numFmtId="0" fontId="1" fillId="47" borderId="10" xfId="0" applyFont="1" applyFill="1" applyBorder="1" applyAlignment="1">
      <alignment horizontal="center" vertical="center"/>
    </xf>
    <xf numFmtId="0" fontId="75" fillId="47" borderId="10" xfId="0" applyFont="1" applyFill="1" applyBorder="1" applyAlignment="1">
      <alignment horizontal="center" vertical="center"/>
    </xf>
    <xf numFmtId="0" fontId="76" fillId="47" borderId="10" xfId="0" applyFont="1" applyFill="1" applyBorder="1" applyAlignment="1">
      <alignment horizontal="center" vertical="center"/>
    </xf>
    <xf numFmtId="10" fontId="8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41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 vertical="center" wrapText="1"/>
    </xf>
    <xf numFmtId="0" fontId="77" fillId="37" borderId="10" xfId="0" applyFont="1" applyFill="1" applyBorder="1" applyAlignment="1">
      <alignment horizontal="center" vertical="center"/>
    </xf>
    <xf numFmtId="0" fontId="15" fillId="0" borderId="10" xfId="0" applyFont="1" applyBorder="1" applyAlignment="1" quotePrefix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76" fillId="2" borderId="10" xfId="0" applyFont="1" applyFill="1" applyBorder="1" applyAlignment="1">
      <alignment horizontal="center" vertical="center"/>
    </xf>
    <xf numFmtId="0" fontId="78" fillId="2" borderId="10" xfId="0" applyFont="1" applyFill="1" applyBorder="1" applyAlignment="1">
      <alignment horizontal="center" vertical="center"/>
    </xf>
    <xf numFmtId="0" fontId="75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23" fillId="40" borderId="25" xfId="0" applyFont="1" applyFill="1" applyBorder="1" applyAlignment="1">
      <alignment horizontal="center" vertical="center" wrapText="1"/>
    </xf>
    <xf numFmtId="0" fontId="23" fillId="40" borderId="26" xfId="0" applyFont="1" applyFill="1" applyBorder="1" applyAlignment="1">
      <alignment horizontal="center" vertical="center" wrapText="1"/>
    </xf>
    <xf numFmtId="0" fontId="23" fillId="4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20" fillId="40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0" fillId="34" borderId="10" xfId="0" applyFont="1" applyFill="1" applyBorder="1" applyAlignment="1" applyProtection="1">
      <alignment horizontal="center" vertical="center"/>
      <protection hidden="1"/>
    </xf>
    <xf numFmtId="0" fontId="3" fillId="34" borderId="17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11" fillId="34" borderId="17" xfId="0" applyFont="1" applyFill="1" applyBorder="1" applyAlignment="1" applyProtection="1">
      <alignment horizontal="center" vertical="center"/>
      <protection hidden="1"/>
    </xf>
    <xf numFmtId="0" fontId="11" fillId="34" borderId="12" xfId="0" applyFont="1" applyFill="1" applyBorder="1" applyAlignment="1" applyProtection="1">
      <alignment horizontal="center" vertical="center"/>
      <protection hidden="1"/>
    </xf>
    <xf numFmtId="0" fontId="15" fillId="34" borderId="11" xfId="0" applyFont="1" applyFill="1" applyBorder="1" applyAlignment="1" applyProtection="1">
      <alignment horizontal="center" vertical="center"/>
      <protection hidden="1"/>
    </xf>
    <xf numFmtId="0" fontId="15" fillId="34" borderId="14" xfId="0" applyFont="1" applyFill="1" applyBorder="1" applyAlignment="1" applyProtection="1">
      <alignment horizontal="center" vertical="center"/>
      <protection hidden="1"/>
    </xf>
    <xf numFmtId="0" fontId="15" fillId="34" borderId="13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4" fillId="0" borderId="28" xfId="0" applyFont="1" applyBorder="1" applyAlignment="1" applyProtection="1">
      <alignment horizontal="center"/>
      <protection hidden="1"/>
    </xf>
    <xf numFmtId="0" fontId="21" fillId="4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/>
    </xf>
    <xf numFmtId="0" fontId="10" fillId="43" borderId="11" xfId="0" applyFont="1" applyFill="1" applyBorder="1" applyAlignment="1" applyProtection="1">
      <alignment horizontal="center" vertical="center" wrapText="1"/>
      <protection hidden="1"/>
    </xf>
    <xf numFmtId="0" fontId="10" fillId="43" borderId="13" xfId="0" applyFont="1" applyFill="1" applyBorder="1" applyAlignment="1" applyProtection="1">
      <alignment horizontal="center" vertical="center" wrapText="1"/>
      <protection hidden="1"/>
    </xf>
    <xf numFmtId="0" fontId="10" fillId="43" borderId="14" xfId="0" applyFont="1" applyFill="1" applyBorder="1" applyAlignment="1" applyProtection="1">
      <alignment horizontal="center" vertical="center" wrapText="1"/>
      <protection hidden="1"/>
    </xf>
    <xf numFmtId="0" fontId="17" fillId="34" borderId="11" xfId="0" applyFont="1" applyFill="1" applyBorder="1" applyAlignment="1" applyProtection="1">
      <alignment horizontal="center" vertical="center"/>
      <protection hidden="1"/>
    </xf>
    <xf numFmtId="0" fontId="17" fillId="34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Забезпечення комп'ютерним обладнанням ПТНЗ Рівненської області (2016 р.)</a:t>
            </a:r>
          </a:p>
        </c:rich>
      </c:tx>
      <c:layout>
        <c:manualLayout>
          <c:xMode val="factor"/>
          <c:yMode val="factor"/>
          <c:x val="0.006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445"/>
          <c:w val="0.94625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41416C"/>
                </a:gs>
              </a:gsLst>
              <a:lin ang="0" scaled="1"/>
            </a:gra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A9C82"/>
                  </a:gs>
                  <a:gs pos="50000">
                    <a:srgbClr val="FF0000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F6228"/>
                  </a:gs>
                  <a:gs pos="50000">
                    <a:srgbClr val="D7E4BD"/>
                  </a:gs>
                  <a:gs pos="100000">
                    <a:srgbClr val="4F6228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8EB4E3"/>
                  </a:gs>
                  <a:gs pos="50000">
                    <a:srgbClr val="000000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FF0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4A452A"/>
                  </a:gs>
                  <a:gs pos="50000">
                    <a:srgbClr val="8EB4E3"/>
                  </a:gs>
                  <a:gs pos="100000">
                    <a:srgbClr val="4A452A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ACA800"/>
                  </a:gs>
                  <a:gs pos="50000">
                    <a:srgbClr val="FFFF00"/>
                  </a:gs>
                  <a:gs pos="100000">
                    <a:srgbClr val="767600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4F6228"/>
                  </a:gs>
                  <a:gs pos="50000">
                    <a:srgbClr val="D7E4BD"/>
                  </a:gs>
                  <a:gs pos="100000">
                    <a:srgbClr val="77933C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41416C"/>
                  </a:gs>
                </a:gsLst>
                <a:lin ang="0" scaled="1"/>
              </a:gradFill>
              <a:ln w="12700">
                <a:solidFill>
                  <a:srgbClr val="99CC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Рез!$D$4:$V$4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16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</c:numCache>
            </c:numRef>
          </c:cat>
          <c:val>
            <c:numRef>
              <c:f>Рез!$D$22:$V$22</c:f>
              <c:numCache>
                <c:ptCount val="19"/>
                <c:pt idx="0">
                  <c:v>103.53</c:v>
                </c:pt>
                <c:pt idx="1">
                  <c:v>323.43</c:v>
                </c:pt>
                <c:pt idx="2">
                  <c:v>127.19</c:v>
                </c:pt>
                <c:pt idx="3">
                  <c:v>144.49</c:v>
                </c:pt>
                <c:pt idx="4">
                  <c:v>83.31</c:v>
                </c:pt>
                <c:pt idx="5">
                  <c:v>19.53</c:v>
                </c:pt>
                <c:pt idx="6">
                  <c:v>56.35</c:v>
                </c:pt>
                <c:pt idx="7">
                  <c:v>206.31</c:v>
                </c:pt>
                <c:pt idx="8">
                  <c:v>188.63</c:v>
                </c:pt>
                <c:pt idx="9">
                  <c:v>108.08</c:v>
                </c:pt>
                <c:pt idx="10">
                  <c:v>197.5</c:v>
                </c:pt>
                <c:pt idx="11">
                  <c:v>80.74</c:v>
                </c:pt>
                <c:pt idx="12">
                  <c:v>92.96</c:v>
                </c:pt>
                <c:pt idx="13">
                  <c:v>52.44</c:v>
                </c:pt>
                <c:pt idx="14">
                  <c:v>120.14</c:v>
                </c:pt>
                <c:pt idx="15">
                  <c:v>104.29</c:v>
                </c:pt>
                <c:pt idx="16">
                  <c:v>143.56</c:v>
                </c:pt>
                <c:pt idx="17">
                  <c:v>69.48</c:v>
                </c:pt>
                <c:pt idx="18">
                  <c:v>155.04</c:v>
                </c:pt>
              </c:numCache>
            </c:numRef>
          </c:val>
        </c:ser>
        <c:gapWidth val="20"/>
        <c:axId val="59637499"/>
        <c:axId val="66975444"/>
      </c:barChart>
      <c:catAx>
        <c:axId val="59637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 ПТНЗ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75444"/>
        <c:crosses val="autoZero"/>
        <c:auto val="0"/>
        <c:lblOffset val="100"/>
        <c:tickLblSkip val="1"/>
        <c:noMultiLvlLbl val="0"/>
      </c:catAx>
      <c:valAx>
        <c:axId val="66975444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Рейтинговий коефіцієнт</a:t>
                </a:r>
              </a:p>
            </c:rich>
          </c:tx>
          <c:layout>
            <c:manualLayout>
              <c:xMode val="factor"/>
              <c:yMode val="factor"/>
              <c:x val="0.002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374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Забезпечення можливостями Інтернет навчально-виробничого процесу у ПТНЗ Рівненської області (2016 р.)</a:t>
            </a:r>
          </a:p>
        </c:rich>
      </c:tx>
      <c:layout>
        <c:manualLayout>
          <c:xMode val="factor"/>
          <c:yMode val="factor"/>
          <c:x val="-0.043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66"/>
          <c:w val="0.9535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C00000"/>
                  </a:gs>
                  <a:gs pos="50000">
                    <a:srgbClr val="FF5050"/>
                  </a:gs>
                  <a:gs pos="50000">
                    <a:srgbClr val="C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F6228"/>
                  </a:gs>
                  <a:gs pos="50000">
                    <a:srgbClr val="C3D69B"/>
                  </a:gs>
                  <a:gs pos="100000">
                    <a:srgbClr val="4F622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C6D9F1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F497D"/>
                  </a:gs>
                  <a:gs pos="50000">
                    <a:srgbClr val="8EB4E3"/>
                  </a:gs>
                  <a:gs pos="100000">
                    <a:srgbClr val="1F497D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767600"/>
                  </a:gs>
                  <a:gs pos="50000">
                    <a:srgbClr val="FFFF00"/>
                  </a:gs>
                  <a:gs pos="100000">
                    <a:srgbClr val="767600"/>
                  </a:gs>
                </a:gsLst>
                <a:lin ang="0" scaled="1"/>
              </a:gradFill>
              <a:ln w="12700">
                <a:solidFill>
                  <a:srgbClr val="9933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77933C"/>
                  </a:gs>
                  <a:gs pos="50000">
                    <a:srgbClr val="FFFF00"/>
                  </a:gs>
                  <a:gs pos="100000">
                    <a:srgbClr val="77933C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7375E"/>
                  </a:gs>
                  <a:gs pos="50000">
                    <a:srgbClr val="8EB4E3"/>
                  </a:gs>
                  <a:gs pos="100000">
                    <a:srgbClr val="17375E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4F6228"/>
                  </a:gs>
                  <a:gs pos="50000">
                    <a:srgbClr val="95B3D7"/>
                  </a:gs>
                  <a:gs pos="100000">
                    <a:srgbClr val="4F622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767600"/>
                  </a:gs>
                  <a:gs pos="50000">
                    <a:srgbClr val="C3D69B"/>
                  </a:gs>
                  <a:gs pos="100000">
                    <a:srgbClr val="7676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Рез!$D$4:$V$4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16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</c:numCache>
            </c:numRef>
          </c:cat>
          <c:val>
            <c:numRef>
              <c:f>Рез!$D$37:$V$37</c:f>
              <c:numCache>
                <c:ptCount val="19"/>
                <c:pt idx="0">
                  <c:v>86.31</c:v>
                </c:pt>
                <c:pt idx="1">
                  <c:v>141.3</c:v>
                </c:pt>
                <c:pt idx="2">
                  <c:v>60.64</c:v>
                </c:pt>
                <c:pt idx="3">
                  <c:v>64.46</c:v>
                </c:pt>
                <c:pt idx="4">
                  <c:v>36.67</c:v>
                </c:pt>
                <c:pt idx="5">
                  <c:v>16.43</c:v>
                </c:pt>
                <c:pt idx="6">
                  <c:v>35.36</c:v>
                </c:pt>
                <c:pt idx="7">
                  <c:v>109.71</c:v>
                </c:pt>
                <c:pt idx="8">
                  <c:v>136.27</c:v>
                </c:pt>
                <c:pt idx="9">
                  <c:v>46.55</c:v>
                </c:pt>
                <c:pt idx="10">
                  <c:v>112.73</c:v>
                </c:pt>
                <c:pt idx="11">
                  <c:v>72.45</c:v>
                </c:pt>
                <c:pt idx="12">
                  <c:v>29.84</c:v>
                </c:pt>
                <c:pt idx="13">
                  <c:v>21.65</c:v>
                </c:pt>
                <c:pt idx="14">
                  <c:v>51.81</c:v>
                </c:pt>
                <c:pt idx="15">
                  <c:v>79.3</c:v>
                </c:pt>
                <c:pt idx="16">
                  <c:v>54.24</c:v>
                </c:pt>
                <c:pt idx="17">
                  <c:v>40.75</c:v>
                </c:pt>
                <c:pt idx="18">
                  <c:v>109.44</c:v>
                </c:pt>
              </c:numCache>
            </c:numRef>
          </c:val>
        </c:ser>
        <c:gapWidth val="20"/>
        <c:axId val="65908085"/>
        <c:axId val="56301854"/>
      </c:barChart>
      <c:catAx>
        <c:axId val="65908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 ПТНЗ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301854"/>
        <c:crosses val="autoZero"/>
        <c:auto val="1"/>
        <c:lblOffset val="100"/>
        <c:tickLblSkip val="1"/>
        <c:noMultiLvlLbl val="0"/>
      </c:catAx>
      <c:valAx>
        <c:axId val="56301854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Рейтинговий коефіцієнт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080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Впровадження інформаційно-комунікаційних технологій в навчально-виробничий процес (2016 р.)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14"/>
          <c:w val="0.944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7F7F7F"/>
                  </a:gs>
                  <a:gs pos="50000">
                    <a:srgbClr val="FFFF00"/>
                  </a:gs>
                  <a:gs pos="100000">
                    <a:srgbClr val="8EB4E3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FFFF00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F6228"/>
                  </a:gs>
                  <a:gs pos="50000">
                    <a:srgbClr val="C4BD97"/>
                  </a:gs>
                  <a:gs pos="100000">
                    <a:srgbClr val="4F622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F497D"/>
                  </a:gs>
                  <a:gs pos="50000">
                    <a:srgbClr val="8EB4E3"/>
                  </a:gs>
                  <a:gs pos="100000">
                    <a:srgbClr val="1F497D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C00000"/>
                  </a:gs>
                  <a:gs pos="50000">
                    <a:srgbClr val="FF5050"/>
                  </a:gs>
                  <a:gs pos="100000">
                    <a:srgbClr val="C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DDD9C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4F6228"/>
                  </a:gs>
                  <a:gs pos="50000">
                    <a:srgbClr val="8EB4E3"/>
                  </a:gs>
                  <a:gs pos="100000">
                    <a:srgbClr val="4F622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4F6228"/>
                  </a:gs>
                  <a:gs pos="50000">
                    <a:srgbClr val="8EB4E3"/>
                  </a:gs>
                  <a:gs pos="100000">
                    <a:srgbClr val="4F622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Рез!$D$4:$V$4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16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</c:numCache>
            </c:numRef>
          </c:cat>
          <c:val>
            <c:numRef>
              <c:f>Рез!$D$50:$V$50</c:f>
              <c:numCache>
                <c:ptCount val="19"/>
                <c:pt idx="0">
                  <c:v>56.68</c:v>
                </c:pt>
                <c:pt idx="1">
                  <c:v>40.69</c:v>
                </c:pt>
                <c:pt idx="2">
                  <c:v>26.63</c:v>
                </c:pt>
                <c:pt idx="3">
                  <c:v>28.95</c:v>
                </c:pt>
                <c:pt idx="4">
                  <c:v>54.88</c:v>
                </c:pt>
                <c:pt idx="5">
                  <c:v>16.26</c:v>
                </c:pt>
                <c:pt idx="6">
                  <c:v>42.15</c:v>
                </c:pt>
                <c:pt idx="7">
                  <c:v>36.88</c:v>
                </c:pt>
                <c:pt idx="8">
                  <c:v>67.84</c:v>
                </c:pt>
                <c:pt idx="9">
                  <c:v>21.26</c:v>
                </c:pt>
                <c:pt idx="10">
                  <c:v>31.24</c:v>
                </c:pt>
                <c:pt idx="11">
                  <c:v>33.71</c:v>
                </c:pt>
                <c:pt idx="12">
                  <c:v>27.77</c:v>
                </c:pt>
                <c:pt idx="13">
                  <c:v>44.05</c:v>
                </c:pt>
                <c:pt idx="14">
                  <c:v>22.72</c:v>
                </c:pt>
                <c:pt idx="15">
                  <c:v>32.64</c:v>
                </c:pt>
                <c:pt idx="16">
                  <c:v>36.26</c:v>
                </c:pt>
                <c:pt idx="17">
                  <c:v>29.7</c:v>
                </c:pt>
                <c:pt idx="18">
                  <c:v>48.42</c:v>
                </c:pt>
              </c:numCache>
            </c:numRef>
          </c:val>
        </c:ser>
        <c:gapWidth val="20"/>
        <c:axId val="36954639"/>
        <c:axId val="64156296"/>
      </c:barChart>
      <c:catAx>
        <c:axId val="36954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 ПТНЗ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56296"/>
        <c:crosses val="autoZero"/>
        <c:auto val="1"/>
        <c:lblOffset val="100"/>
        <c:tickLblSkip val="1"/>
        <c:noMultiLvlLbl val="0"/>
      </c:catAx>
      <c:valAx>
        <c:axId val="64156296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Рейтинговий коефіцієнт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54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Загальний рейтинг ПТНЗ Рівненської області 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 питань комп'ютеризиції та впровадження інформаційно-комунікаційних технологій (2016 р.)</a:t>
            </a:r>
          </a:p>
        </c:rich>
      </c:tx>
      <c:layout>
        <c:manualLayout>
          <c:xMode val="factor"/>
          <c:yMode val="factor"/>
          <c:x val="0.04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3"/>
          <c:w val="0.9457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E46C0A"/>
                  </a:gs>
                  <a:gs pos="50000">
                    <a:srgbClr val="FD8D77"/>
                  </a:gs>
                  <a:gs pos="100000">
                    <a:srgbClr val="E46C0A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8EB4E3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F6228"/>
                  </a:gs>
                  <a:gs pos="50000">
                    <a:srgbClr val="D7E4BD"/>
                  </a:gs>
                  <a:gs pos="100000">
                    <a:srgbClr val="4F622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4F6228"/>
                  </a:gs>
                  <a:gs pos="50000">
                    <a:srgbClr val="C6D9F1"/>
                  </a:gs>
                  <a:gs pos="100000">
                    <a:srgbClr val="4F622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77933C"/>
                  </a:gs>
                  <a:gs pos="50000">
                    <a:srgbClr val="FFFF00"/>
                  </a:gs>
                  <a:gs pos="100000">
                    <a:srgbClr val="68790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948A54"/>
                  </a:gs>
                  <a:gs pos="50000">
                    <a:srgbClr val="FFFF00"/>
                  </a:gs>
                  <a:gs pos="100000">
                    <a:srgbClr val="4A452A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8EB4E3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8EB4E3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D7E4BD"/>
                  </a:gs>
                  <a:gs pos="100000">
                    <a:srgbClr val="4F622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0253F"/>
                  </a:gs>
                  <a:gs pos="50000">
                    <a:srgbClr val="8EB4E3"/>
                  </a:gs>
                  <a:gs pos="100000">
                    <a:srgbClr val="10253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Рез!$D$4:$V$4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16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</c:numCache>
            </c:numRef>
          </c:cat>
          <c:val>
            <c:numRef>
              <c:f>Рез!$D$53:$V$53</c:f>
              <c:numCache>
                <c:ptCount val="19"/>
                <c:pt idx="0">
                  <c:v>246.52</c:v>
                </c:pt>
                <c:pt idx="1">
                  <c:v>505.42</c:v>
                </c:pt>
                <c:pt idx="2">
                  <c:v>214.45999999999998</c:v>
                </c:pt>
                <c:pt idx="3">
                  <c:v>237.89999999999998</c:v>
                </c:pt>
                <c:pt idx="4">
                  <c:v>174.86</c:v>
                </c:pt>
                <c:pt idx="5">
                  <c:v>52.22</c:v>
                </c:pt>
                <c:pt idx="6">
                  <c:v>133.86</c:v>
                </c:pt>
                <c:pt idx="7">
                  <c:v>352.9</c:v>
                </c:pt>
                <c:pt idx="8">
                  <c:v>392.74</c:v>
                </c:pt>
                <c:pt idx="9">
                  <c:v>175.89</c:v>
                </c:pt>
                <c:pt idx="10">
                  <c:v>341.47</c:v>
                </c:pt>
                <c:pt idx="11">
                  <c:v>186.9</c:v>
                </c:pt>
                <c:pt idx="12">
                  <c:v>150.57</c:v>
                </c:pt>
                <c:pt idx="13">
                  <c:v>118.14</c:v>
                </c:pt>
                <c:pt idx="14">
                  <c:v>194.67</c:v>
                </c:pt>
                <c:pt idx="15">
                  <c:v>216.23000000000002</c:v>
                </c:pt>
                <c:pt idx="16">
                  <c:v>234.06</c:v>
                </c:pt>
                <c:pt idx="17">
                  <c:v>139.93</c:v>
                </c:pt>
                <c:pt idx="18">
                  <c:v>312.90000000000003</c:v>
                </c:pt>
              </c:numCache>
            </c:numRef>
          </c:val>
        </c:ser>
        <c:gapWidth val="20"/>
        <c:axId val="40535753"/>
        <c:axId val="29277458"/>
      </c:barChart>
      <c:catAx>
        <c:axId val="40535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 ПТНЗ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77458"/>
        <c:crosses val="autoZero"/>
        <c:auto val="1"/>
        <c:lblOffset val="100"/>
        <c:tickLblSkip val="1"/>
        <c:noMultiLvlLbl val="0"/>
      </c:catAx>
      <c:valAx>
        <c:axId val="29277458"/>
        <c:scaling>
          <c:orientation val="minMax"/>
          <c:max val="5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Рейтинговий коефіцієнт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357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3"/>
  <sheetViews>
    <sheetView workbookViewId="0" zoomScale="97"/>
  </sheetViews>
  <pageMargins left="0.75" right="0.75" top="1" bottom="1" header="0.5" footer="0.5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4"/>
  <sheetViews>
    <sheetView workbookViewId="0" zoomScale="9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5"/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6"/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zoomScalePageLayoutView="0" workbookViewId="0" topLeftCell="A1">
      <pane xSplit="3" ySplit="4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37" sqref="A37:IV37"/>
    </sheetView>
  </sheetViews>
  <sheetFormatPr defaultColWidth="8.875" defaultRowHeight="18" customHeight="1"/>
  <cols>
    <col min="1" max="1" width="3.625" style="1" customWidth="1"/>
    <col min="2" max="2" width="56.875" style="1" customWidth="1"/>
    <col min="3" max="3" width="8.125" style="8" customWidth="1"/>
    <col min="4" max="14" width="4.875" style="11" customWidth="1"/>
    <col min="15" max="15" width="4.875" style="84" customWidth="1"/>
    <col min="16" max="22" width="4.875" style="11" customWidth="1"/>
    <col min="23" max="23" width="8.875" style="1" customWidth="1"/>
    <col min="24" max="24" width="7.75390625" style="1" customWidth="1"/>
    <col min="25" max="25" width="6.125" style="1" customWidth="1"/>
    <col min="26" max="26" width="11.00390625" style="1" customWidth="1"/>
    <col min="27" max="16384" width="8.875" style="1" customWidth="1"/>
  </cols>
  <sheetData>
    <row r="1" spans="1:22" ht="31.5" customHeight="1">
      <c r="A1" s="118" t="s">
        <v>120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6" ht="18.75" customHeight="1">
      <c r="A2" s="121" t="s">
        <v>121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Z2" s="101"/>
    </row>
    <row r="3" spans="1:26" ht="18" customHeight="1" thickBot="1">
      <c r="A3" s="13" t="s">
        <v>0</v>
      </c>
      <c r="B3" s="14" t="s">
        <v>13</v>
      </c>
      <c r="C3" s="13" t="s">
        <v>1</v>
      </c>
      <c r="D3" s="120" t="s">
        <v>12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Z3" s="101">
        <f>6/19</f>
        <v>0.3157894736842105</v>
      </c>
    </row>
    <row r="4" spans="1:26" ht="25.5" customHeight="1" thickBot="1">
      <c r="A4" s="5"/>
      <c r="B4" s="10" t="s">
        <v>2</v>
      </c>
      <c r="C4" s="9"/>
      <c r="D4" s="15">
        <v>1</v>
      </c>
      <c r="E4" s="15">
        <v>2</v>
      </c>
      <c r="F4" s="15">
        <v>4</v>
      </c>
      <c r="G4" s="15">
        <v>5</v>
      </c>
      <c r="H4" s="15">
        <v>6</v>
      </c>
      <c r="I4" s="15">
        <v>7</v>
      </c>
      <c r="J4" s="15">
        <v>8</v>
      </c>
      <c r="K4" s="15">
        <v>9</v>
      </c>
      <c r="L4" s="15">
        <v>11</v>
      </c>
      <c r="M4" s="15">
        <v>16</v>
      </c>
      <c r="N4" s="15">
        <v>21</v>
      </c>
      <c r="O4" s="15">
        <v>22</v>
      </c>
      <c r="P4" s="15">
        <v>23</v>
      </c>
      <c r="Q4" s="15">
        <v>24</v>
      </c>
      <c r="R4" s="15">
        <v>25</v>
      </c>
      <c r="S4" s="87">
        <v>26</v>
      </c>
      <c r="T4" s="87">
        <v>27</v>
      </c>
      <c r="U4" s="87">
        <v>28</v>
      </c>
      <c r="V4" s="87">
        <v>29</v>
      </c>
      <c r="W4" s="16" t="s">
        <v>14</v>
      </c>
      <c r="Z4" s="90" t="s">
        <v>112</v>
      </c>
    </row>
    <row r="5" spans="1:27" s="3" customFormat="1" ht="18" customHeight="1">
      <c r="A5" s="4">
        <v>1</v>
      </c>
      <c r="B5" s="42" t="s">
        <v>42</v>
      </c>
      <c r="C5" s="20" t="s">
        <v>8</v>
      </c>
      <c r="D5" s="107">
        <v>784</v>
      </c>
      <c r="E5" s="108">
        <v>448</v>
      </c>
      <c r="F5" s="108">
        <v>420</v>
      </c>
      <c r="G5" s="108">
        <v>636</v>
      </c>
      <c r="H5" s="108">
        <v>220</v>
      </c>
      <c r="I5" s="108">
        <v>474</v>
      </c>
      <c r="J5" s="108">
        <v>365</v>
      </c>
      <c r="K5" s="108">
        <v>533</v>
      </c>
      <c r="L5" s="108">
        <v>654</v>
      </c>
      <c r="M5" s="108">
        <v>550</v>
      </c>
      <c r="N5" s="108">
        <v>517</v>
      </c>
      <c r="O5" s="108">
        <v>1125</v>
      </c>
      <c r="P5" s="108">
        <v>468</v>
      </c>
      <c r="Q5" s="108">
        <v>650</v>
      </c>
      <c r="R5" s="108">
        <v>362</v>
      </c>
      <c r="S5" s="108">
        <v>574</v>
      </c>
      <c r="T5" s="108">
        <v>496</v>
      </c>
      <c r="U5" s="108">
        <v>515</v>
      </c>
      <c r="V5" s="108">
        <v>441</v>
      </c>
      <c r="W5" s="18">
        <f aca="true" t="shared" si="0" ref="W5:W11">SUM(D5:V5)</f>
        <v>10232</v>
      </c>
      <c r="X5" s="79">
        <f>ROUND(W5/19,1)</f>
        <v>538.5</v>
      </c>
      <c r="Z5" s="91">
        <f>I5+J5+M5+P5+R5+V5</f>
        <v>2660</v>
      </c>
      <c r="AA5" s="79">
        <f>ROUND(Z5/6,1)</f>
        <v>443.3</v>
      </c>
    </row>
    <row r="6" spans="1:27" s="3" customFormat="1" ht="26.25" customHeight="1">
      <c r="A6" s="4">
        <v>2</v>
      </c>
      <c r="B6" s="42" t="s">
        <v>43</v>
      </c>
      <c r="C6" s="20" t="s">
        <v>8</v>
      </c>
      <c r="D6" s="107">
        <v>85</v>
      </c>
      <c r="E6" s="108">
        <v>50</v>
      </c>
      <c r="F6" s="108">
        <v>51</v>
      </c>
      <c r="G6" s="108">
        <v>74</v>
      </c>
      <c r="H6" s="108">
        <v>26</v>
      </c>
      <c r="I6" s="108">
        <v>49</v>
      </c>
      <c r="J6" s="108">
        <v>40</v>
      </c>
      <c r="K6" s="108">
        <v>45</v>
      </c>
      <c r="L6" s="108">
        <v>51</v>
      </c>
      <c r="M6" s="108">
        <v>67</v>
      </c>
      <c r="N6" s="108">
        <v>60</v>
      </c>
      <c r="O6" s="108">
        <v>103</v>
      </c>
      <c r="P6" s="108">
        <v>51</v>
      </c>
      <c r="Q6" s="108">
        <v>74</v>
      </c>
      <c r="R6" s="108">
        <v>51</v>
      </c>
      <c r="S6" s="108">
        <v>69</v>
      </c>
      <c r="T6" s="108">
        <v>52</v>
      </c>
      <c r="U6" s="108">
        <v>60</v>
      </c>
      <c r="V6" s="108">
        <v>61</v>
      </c>
      <c r="W6" s="18">
        <f t="shared" si="0"/>
        <v>1119</v>
      </c>
      <c r="X6" s="79">
        <f>ROUND(W5/W6,1)</f>
        <v>9.1</v>
      </c>
      <c r="Z6" s="92">
        <f aca="true" t="shared" si="1" ref="Z6:Z41">I6+J6+M6+P6+R6+V6</f>
        <v>319</v>
      </c>
      <c r="AA6" s="79">
        <f>ROUND(Z5/Z6,1)</f>
        <v>8.3</v>
      </c>
    </row>
    <row r="7" spans="1:26" ht="23.25" customHeight="1">
      <c r="A7" s="4">
        <v>3</v>
      </c>
      <c r="B7" s="42" t="s">
        <v>44</v>
      </c>
      <c r="C7" s="21" t="s">
        <v>9</v>
      </c>
      <c r="D7" s="108">
        <v>110</v>
      </c>
      <c r="E7" s="108">
        <v>130</v>
      </c>
      <c r="F7" s="108">
        <v>73</v>
      </c>
      <c r="G7" s="108">
        <v>117</v>
      </c>
      <c r="H7" s="108">
        <v>35</v>
      </c>
      <c r="I7" s="108">
        <v>18</v>
      </c>
      <c r="J7" s="108">
        <v>32</v>
      </c>
      <c r="K7" s="108">
        <v>110</v>
      </c>
      <c r="L7" s="108">
        <v>150</v>
      </c>
      <c r="M7" s="108">
        <v>94</v>
      </c>
      <c r="N7" s="108">
        <v>128</v>
      </c>
      <c r="O7" s="108">
        <v>159</v>
      </c>
      <c r="P7" s="108">
        <v>60</v>
      </c>
      <c r="Q7" s="108">
        <v>46</v>
      </c>
      <c r="R7" s="108">
        <v>59</v>
      </c>
      <c r="S7" s="108">
        <v>66</v>
      </c>
      <c r="T7" s="108">
        <v>95</v>
      </c>
      <c r="U7" s="108">
        <v>58</v>
      </c>
      <c r="V7" s="108">
        <v>105</v>
      </c>
      <c r="W7" s="18">
        <f t="shared" si="0"/>
        <v>1645</v>
      </c>
      <c r="Z7" s="92">
        <f t="shared" si="1"/>
        <v>368</v>
      </c>
    </row>
    <row r="8" spans="1:27" ht="18" customHeight="1">
      <c r="A8" s="4">
        <v>4</v>
      </c>
      <c r="B8" s="42" t="s">
        <v>45</v>
      </c>
      <c r="C8" s="21" t="s">
        <v>9</v>
      </c>
      <c r="D8" s="108">
        <v>89</v>
      </c>
      <c r="E8" s="108">
        <v>120</v>
      </c>
      <c r="F8" s="108">
        <v>61</v>
      </c>
      <c r="G8" s="108">
        <v>105</v>
      </c>
      <c r="H8" s="108">
        <v>25</v>
      </c>
      <c r="I8" s="108">
        <v>8</v>
      </c>
      <c r="J8" s="108">
        <v>27</v>
      </c>
      <c r="K8" s="108">
        <v>90</v>
      </c>
      <c r="L8" s="108">
        <v>119</v>
      </c>
      <c r="M8" s="108">
        <v>47</v>
      </c>
      <c r="N8" s="108">
        <v>121</v>
      </c>
      <c r="O8" s="108">
        <v>122</v>
      </c>
      <c r="P8" s="108">
        <v>47</v>
      </c>
      <c r="Q8" s="108">
        <v>37</v>
      </c>
      <c r="R8" s="108">
        <v>44</v>
      </c>
      <c r="S8" s="108">
        <v>59</v>
      </c>
      <c r="T8" s="108">
        <v>95</v>
      </c>
      <c r="U8" s="108">
        <v>50</v>
      </c>
      <c r="V8" s="108">
        <v>78</v>
      </c>
      <c r="W8" s="18">
        <f t="shared" si="0"/>
        <v>1344</v>
      </c>
      <c r="X8" s="24">
        <f>W8/W7</f>
        <v>0.8170212765957446</v>
      </c>
      <c r="Z8" s="92">
        <f t="shared" si="1"/>
        <v>251</v>
      </c>
      <c r="AA8" s="24">
        <f>ROUND(Z8/Z7,1)</f>
        <v>0.7</v>
      </c>
    </row>
    <row r="9" spans="1:27" ht="26.25" customHeight="1">
      <c r="A9" s="4">
        <v>5</v>
      </c>
      <c r="B9" s="42" t="s">
        <v>46</v>
      </c>
      <c r="C9" s="21" t="s">
        <v>9</v>
      </c>
      <c r="D9" s="108">
        <v>19</v>
      </c>
      <c r="E9" s="108">
        <v>20</v>
      </c>
      <c r="F9" s="108">
        <v>0</v>
      </c>
      <c r="G9" s="108">
        <v>0</v>
      </c>
      <c r="H9" s="108">
        <v>6</v>
      </c>
      <c r="I9" s="108">
        <v>3</v>
      </c>
      <c r="J9" s="108">
        <v>3</v>
      </c>
      <c r="K9" s="108">
        <v>2</v>
      </c>
      <c r="L9" s="108">
        <v>17</v>
      </c>
      <c r="M9" s="108">
        <v>22</v>
      </c>
      <c r="N9" s="108">
        <v>7</v>
      </c>
      <c r="O9" s="108">
        <v>27</v>
      </c>
      <c r="P9" s="108">
        <v>4</v>
      </c>
      <c r="Q9" s="108">
        <v>0</v>
      </c>
      <c r="R9" s="108">
        <v>15</v>
      </c>
      <c r="S9" s="108">
        <v>3</v>
      </c>
      <c r="T9" s="108">
        <v>16</v>
      </c>
      <c r="U9" s="108">
        <v>0</v>
      </c>
      <c r="V9" s="108">
        <v>0</v>
      </c>
      <c r="W9" s="18">
        <f t="shared" si="0"/>
        <v>164</v>
      </c>
      <c r="X9" s="24">
        <f>W9/W7</f>
        <v>0.09969604863221884</v>
      </c>
      <c r="Z9" s="92">
        <f t="shared" si="1"/>
        <v>47</v>
      </c>
      <c r="AA9" s="24">
        <f>ROUND(Z9/Z7,3)</f>
        <v>0.128</v>
      </c>
    </row>
    <row r="10" spans="1:27" ht="18" customHeight="1">
      <c r="A10" s="4">
        <v>6</v>
      </c>
      <c r="B10" s="42" t="s">
        <v>47</v>
      </c>
      <c r="C10" s="21" t="s">
        <v>9</v>
      </c>
      <c r="D10" s="108">
        <v>3</v>
      </c>
      <c r="E10" s="108">
        <v>3</v>
      </c>
      <c r="F10" s="108">
        <v>0</v>
      </c>
      <c r="G10" s="108">
        <v>3</v>
      </c>
      <c r="H10" s="108">
        <v>0</v>
      </c>
      <c r="I10" s="108">
        <v>0</v>
      </c>
      <c r="J10" s="108">
        <v>1</v>
      </c>
      <c r="K10" s="108">
        <v>0</v>
      </c>
      <c r="L10" s="108">
        <v>3</v>
      </c>
      <c r="M10" s="108">
        <v>0</v>
      </c>
      <c r="N10" s="108">
        <v>0</v>
      </c>
      <c r="O10" s="108">
        <v>17</v>
      </c>
      <c r="P10" s="108">
        <v>1</v>
      </c>
      <c r="Q10" s="108">
        <v>2</v>
      </c>
      <c r="R10" s="108">
        <v>0</v>
      </c>
      <c r="S10" s="108">
        <v>0</v>
      </c>
      <c r="T10" s="108">
        <v>1</v>
      </c>
      <c r="U10" s="108">
        <v>0</v>
      </c>
      <c r="V10" s="108">
        <v>0</v>
      </c>
      <c r="W10" s="18">
        <f t="shared" si="0"/>
        <v>34</v>
      </c>
      <c r="X10" s="24">
        <f>W10/W7</f>
        <v>0.02066869300911854</v>
      </c>
      <c r="Z10" s="92">
        <f t="shared" si="1"/>
        <v>2</v>
      </c>
      <c r="AA10" s="24">
        <f>ROUND(Z10/Z7,3)</f>
        <v>0.005</v>
      </c>
    </row>
    <row r="11" spans="1:26" ht="18" customHeight="1">
      <c r="A11" s="4">
        <v>7</v>
      </c>
      <c r="B11" s="44" t="s">
        <v>41</v>
      </c>
      <c r="C11" s="21" t="s">
        <v>9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16</v>
      </c>
      <c r="T11" s="108">
        <v>0</v>
      </c>
      <c r="U11" s="108">
        <v>15</v>
      </c>
      <c r="V11" s="108">
        <v>0</v>
      </c>
      <c r="W11" s="18">
        <f t="shared" si="0"/>
        <v>31</v>
      </c>
      <c r="X11" s="24"/>
      <c r="Z11" s="92">
        <f t="shared" si="1"/>
        <v>0</v>
      </c>
    </row>
    <row r="12" spans="1:26" ht="31.5" customHeight="1">
      <c r="A12" s="4">
        <v>8</v>
      </c>
      <c r="B12" s="44" t="s">
        <v>36</v>
      </c>
      <c r="C12" s="21" t="s">
        <v>9</v>
      </c>
      <c r="D12" s="108">
        <v>8</v>
      </c>
      <c r="E12" s="108">
        <v>30</v>
      </c>
      <c r="F12" s="108">
        <v>1</v>
      </c>
      <c r="G12" s="108">
        <v>7</v>
      </c>
      <c r="H12" s="108">
        <v>1</v>
      </c>
      <c r="I12" s="108">
        <v>1</v>
      </c>
      <c r="J12" s="108">
        <v>1</v>
      </c>
      <c r="K12" s="108">
        <v>12</v>
      </c>
      <c r="L12" s="108">
        <v>6</v>
      </c>
      <c r="M12" s="108">
        <v>4</v>
      </c>
      <c r="N12" s="108">
        <v>6</v>
      </c>
      <c r="O12" s="108">
        <v>2</v>
      </c>
      <c r="P12" s="108">
        <v>3</v>
      </c>
      <c r="Q12" s="108">
        <v>2</v>
      </c>
      <c r="R12" s="108">
        <v>2</v>
      </c>
      <c r="S12" s="108">
        <v>2</v>
      </c>
      <c r="T12" s="108">
        <v>5</v>
      </c>
      <c r="U12" s="108">
        <v>2</v>
      </c>
      <c r="V12" s="108">
        <v>6</v>
      </c>
      <c r="W12" s="18">
        <f aca="true" t="shared" si="2" ref="W12:W20">SUM(D12:V12)</f>
        <v>101</v>
      </c>
      <c r="Z12" s="92">
        <f t="shared" si="1"/>
        <v>17</v>
      </c>
    </row>
    <row r="13" spans="1:26" ht="24.75" customHeight="1">
      <c r="A13" s="4">
        <v>9</v>
      </c>
      <c r="B13" s="42" t="s">
        <v>4</v>
      </c>
      <c r="C13" s="21" t="s">
        <v>9</v>
      </c>
      <c r="D13" s="108">
        <v>1</v>
      </c>
      <c r="E13" s="108">
        <v>2</v>
      </c>
      <c r="F13" s="108">
        <v>0</v>
      </c>
      <c r="G13" s="108">
        <v>4</v>
      </c>
      <c r="H13" s="108">
        <v>0</v>
      </c>
      <c r="I13" s="108">
        <v>0</v>
      </c>
      <c r="J13" s="108">
        <v>0</v>
      </c>
      <c r="K13" s="108">
        <v>1</v>
      </c>
      <c r="L13" s="108">
        <v>1</v>
      </c>
      <c r="M13" s="108">
        <v>0</v>
      </c>
      <c r="N13" s="108">
        <v>0</v>
      </c>
      <c r="O13" s="108">
        <v>0</v>
      </c>
      <c r="P13" s="108">
        <v>0</v>
      </c>
      <c r="Q13" s="108">
        <v>1</v>
      </c>
      <c r="R13" s="108">
        <v>0</v>
      </c>
      <c r="S13" s="108">
        <v>0</v>
      </c>
      <c r="T13" s="108">
        <v>2</v>
      </c>
      <c r="U13" s="108">
        <v>0</v>
      </c>
      <c r="V13" s="108">
        <v>2</v>
      </c>
      <c r="W13" s="18">
        <f t="shared" si="2"/>
        <v>14</v>
      </c>
      <c r="Z13" s="92">
        <f t="shared" si="1"/>
        <v>2</v>
      </c>
    </row>
    <row r="14" spans="1:26" ht="24.75" customHeight="1">
      <c r="A14" s="4">
        <v>10</v>
      </c>
      <c r="B14" s="42" t="s">
        <v>80</v>
      </c>
      <c r="C14" s="21" t="s">
        <v>9</v>
      </c>
      <c r="D14" s="108">
        <v>2</v>
      </c>
      <c r="E14" s="108">
        <v>18</v>
      </c>
      <c r="F14" s="108">
        <v>2</v>
      </c>
      <c r="G14" s="108">
        <v>2</v>
      </c>
      <c r="H14" s="108">
        <v>0</v>
      </c>
      <c r="I14" s="108">
        <v>0</v>
      </c>
      <c r="J14" s="108">
        <v>1</v>
      </c>
      <c r="K14" s="108">
        <v>9</v>
      </c>
      <c r="L14" s="108">
        <v>19</v>
      </c>
      <c r="M14" s="108">
        <v>7</v>
      </c>
      <c r="N14" s="108">
        <v>12</v>
      </c>
      <c r="O14" s="108">
        <v>1</v>
      </c>
      <c r="P14" s="108">
        <v>1</v>
      </c>
      <c r="Q14" s="108">
        <v>2</v>
      </c>
      <c r="R14" s="108">
        <v>1</v>
      </c>
      <c r="S14" s="108">
        <v>3</v>
      </c>
      <c r="T14" s="108">
        <v>5</v>
      </c>
      <c r="U14" s="108">
        <v>1</v>
      </c>
      <c r="V14" s="108">
        <v>5</v>
      </c>
      <c r="W14" s="18">
        <f t="shared" si="2"/>
        <v>91</v>
      </c>
      <c r="Z14" s="92">
        <f t="shared" si="1"/>
        <v>15</v>
      </c>
    </row>
    <row r="15" spans="1:26" ht="24.75" customHeight="1">
      <c r="A15" s="4">
        <v>11</v>
      </c>
      <c r="B15" s="42" t="s">
        <v>5</v>
      </c>
      <c r="C15" s="21" t="s">
        <v>9</v>
      </c>
      <c r="D15" s="108">
        <v>1</v>
      </c>
      <c r="E15" s="108">
        <v>4</v>
      </c>
      <c r="F15" s="108">
        <v>1</v>
      </c>
      <c r="G15" s="108">
        <v>1</v>
      </c>
      <c r="H15" s="108">
        <v>0</v>
      </c>
      <c r="I15" s="108">
        <v>0</v>
      </c>
      <c r="J15" s="108">
        <v>0</v>
      </c>
      <c r="K15" s="108">
        <v>2</v>
      </c>
      <c r="L15" s="108">
        <v>1</v>
      </c>
      <c r="M15" s="108">
        <v>2</v>
      </c>
      <c r="N15" s="108">
        <v>1</v>
      </c>
      <c r="O15" s="108">
        <v>1</v>
      </c>
      <c r="P15" s="108">
        <v>2</v>
      </c>
      <c r="Q15" s="108">
        <v>0</v>
      </c>
      <c r="R15" s="108">
        <v>1</v>
      </c>
      <c r="S15" s="108">
        <v>1</v>
      </c>
      <c r="T15" s="108">
        <v>1</v>
      </c>
      <c r="U15" s="108">
        <v>2</v>
      </c>
      <c r="V15" s="108">
        <v>1</v>
      </c>
      <c r="W15" s="18">
        <f t="shared" si="2"/>
        <v>22</v>
      </c>
      <c r="Z15" s="92">
        <f t="shared" si="1"/>
        <v>6</v>
      </c>
    </row>
    <row r="16" spans="1:26" ht="24.75" customHeight="1">
      <c r="A16" s="4">
        <v>12</v>
      </c>
      <c r="B16" s="42" t="s">
        <v>6</v>
      </c>
      <c r="C16" s="21" t="s">
        <v>9</v>
      </c>
      <c r="D16" s="108">
        <v>1</v>
      </c>
      <c r="E16" s="108">
        <v>3</v>
      </c>
      <c r="F16" s="108">
        <v>1</v>
      </c>
      <c r="G16" s="108">
        <v>2</v>
      </c>
      <c r="H16" s="108">
        <v>1</v>
      </c>
      <c r="I16" s="108">
        <v>1</v>
      </c>
      <c r="J16" s="108">
        <v>1</v>
      </c>
      <c r="K16" s="108">
        <v>2</v>
      </c>
      <c r="L16" s="108">
        <v>1</v>
      </c>
      <c r="M16" s="108">
        <v>2</v>
      </c>
      <c r="N16" s="108">
        <v>3</v>
      </c>
      <c r="O16" s="108">
        <v>2</v>
      </c>
      <c r="P16" s="108">
        <v>1</v>
      </c>
      <c r="Q16" s="108">
        <v>2</v>
      </c>
      <c r="R16" s="108">
        <v>1</v>
      </c>
      <c r="S16" s="108">
        <v>2</v>
      </c>
      <c r="T16" s="108">
        <v>1</v>
      </c>
      <c r="U16" s="108">
        <v>1</v>
      </c>
      <c r="V16" s="108">
        <v>2</v>
      </c>
      <c r="W16" s="18">
        <f t="shared" si="2"/>
        <v>30</v>
      </c>
      <c r="Z16" s="92">
        <f t="shared" si="1"/>
        <v>8</v>
      </c>
    </row>
    <row r="17" spans="1:26" ht="24.75" customHeight="1">
      <c r="A17" s="4">
        <v>13</v>
      </c>
      <c r="B17" s="42" t="s">
        <v>7</v>
      </c>
      <c r="C17" s="21" t="s">
        <v>9</v>
      </c>
      <c r="D17" s="108">
        <v>2</v>
      </c>
      <c r="E17" s="108">
        <v>5</v>
      </c>
      <c r="F17" s="108">
        <v>1</v>
      </c>
      <c r="G17" s="108">
        <v>4</v>
      </c>
      <c r="H17" s="108">
        <v>0</v>
      </c>
      <c r="I17" s="108">
        <v>2</v>
      </c>
      <c r="J17" s="108">
        <v>1</v>
      </c>
      <c r="K17" s="108">
        <v>8</v>
      </c>
      <c r="L17" s="108">
        <v>3</v>
      </c>
      <c r="M17" s="108">
        <v>2</v>
      </c>
      <c r="N17" s="108">
        <v>4</v>
      </c>
      <c r="O17" s="108">
        <v>5</v>
      </c>
      <c r="P17" s="108">
        <v>1</v>
      </c>
      <c r="Q17" s="108">
        <v>4</v>
      </c>
      <c r="R17" s="108">
        <v>5</v>
      </c>
      <c r="S17" s="108">
        <v>3</v>
      </c>
      <c r="T17" s="108">
        <v>1</v>
      </c>
      <c r="U17" s="108">
        <v>1</v>
      </c>
      <c r="V17" s="108">
        <v>2</v>
      </c>
      <c r="W17" s="18">
        <f t="shared" si="2"/>
        <v>54</v>
      </c>
      <c r="Z17" s="92">
        <f t="shared" si="1"/>
        <v>13</v>
      </c>
    </row>
    <row r="18" spans="1:26" ht="18" customHeight="1">
      <c r="A18" s="4">
        <v>14</v>
      </c>
      <c r="B18" s="42" t="s">
        <v>38</v>
      </c>
      <c r="C18" s="21" t="s">
        <v>10</v>
      </c>
      <c r="D18" s="108">
        <v>3</v>
      </c>
      <c r="E18" s="108">
        <v>2</v>
      </c>
      <c r="F18" s="108">
        <v>2</v>
      </c>
      <c r="G18" s="108">
        <v>3</v>
      </c>
      <c r="H18" s="108">
        <v>2</v>
      </c>
      <c r="I18" s="108">
        <v>1</v>
      </c>
      <c r="J18" s="108">
        <v>1</v>
      </c>
      <c r="K18" s="108">
        <v>2</v>
      </c>
      <c r="L18" s="108">
        <v>5</v>
      </c>
      <c r="M18" s="108">
        <v>2</v>
      </c>
      <c r="N18" s="108">
        <v>3</v>
      </c>
      <c r="O18" s="108">
        <v>5</v>
      </c>
      <c r="P18" s="108">
        <v>2</v>
      </c>
      <c r="Q18" s="108">
        <v>2</v>
      </c>
      <c r="R18" s="108">
        <v>1</v>
      </c>
      <c r="S18" s="108">
        <v>2</v>
      </c>
      <c r="T18" s="108">
        <v>3</v>
      </c>
      <c r="U18" s="108">
        <v>2</v>
      </c>
      <c r="V18" s="108">
        <v>4</v>
      </c>
      <c r="W18" s="18">
        <f t="shared" si="2"/>
        <v>47</v>
      </c>
      <c r="Z18" s="92">
        <f t="shared" si="1"/>
        <v>11</v>
      </c>
    </row>
    <row r="19" spans="1:27" ht="24" customHeight="1">
      <c r="A19" s="4">
        <v>15</v>
      </c>
      <c r="B19" s="42" t="s">
        <v>39</v>
      </c>
      <c r="C19" s="21" t="s">
        <v>10</v>
      </c>
      <c r="D19" s="108">
        <v>15</v>
      </c>
      <c r="E19" s="108">
        <v>30</v>
      </c>
      <c r="F19" s="108">
        <v>16</v>
      </c>
      <c r="G19" s="108">
        <v>23</v>
      </c>
      <c r="H19" s="108">
        <v>0</v>
      </c>
      <c r="I19" s="108">
        <v>0</v>
      </c>
      <c r="J19" s="108">
        <v>4</v>
      </c>
      <c r="K19" s="108">
        <v>28</v>
      </c>
      <c r="L19" s="108">
        <v>12</v>
      </c>
      <c r="M19" s="108">
        <v>16</v>
      </c>
      <c r="N19" s="108">
        <v>22</v>
      </c>
      <c r="O19" s="108">
        <v>12</v>
      </c>
      <c r="P19" s="108">
        <v>12</v>
      </c>
      <c r="Q19" s="108">
        <v>3</v>
      </c>
      <c r="R19" s="108">
        <v>15</v>
      </c>
      <c r="S19" s="108">
        <v>20</v>
      </c>
      <c r="T19" s="108">
        <v>13</v>
      </c>
      <c r="U19" s="108">
        <v>5</v>
      </c>
      <c r="V19" s="108">
        <v>12</v>
      </c>
      <c r="W19" s="18">
        <f t="shared" si="2"/>
        <v>258</v>
      </c>
      <c r="X19" s="24">
        <f>(W19+W18)/W20</f>
        <v>0.47730829420970267</v>
      </c>
      <c r="Z19" s="92">
        <f t="shared" si="1"/>
        <v>59</v>
      </c>
      <c r="AA19" s="24">
        <f>ROUND((Z19+Z18)/Z20,3)</f>
        <v>0.366</v>
      </c>
    </row>
    <row r="20" spans="1:26" ht="39" customHeight="1">
      <c r="A20" s="4">
        <v>16</v>
      </c>
      <c r="B20" s="42" t="s">
        <v>109</v>
      </c>
      <c r="C20" s="21" t="s">
        <v>10</v>
      </c>
      <c r="D20" s="108">
        <v>36</v>
      </c>
      <c r="E20" s="108">
        <v>31</v>
      </c>
      <c r="F20" s="108">
        <v>40</v>
      </c>
      <c r="G20" s="108">
        <v>30</v>
      </c>
      <c r="H20" s="108">
        <v>19</v>
      </c>
      <c r="I20" s="108">
        <v>23</v>
      </c>
      <c r="J20" s="108">
        <v>27</v>
      </c>
      <c r="K20" s="108">
        <v>28</v>
      </c>
      <c r="L20" s="108">
        <v>26</v>
      </c>
      <c r="M20" s="108">
        <v>30</v>
      </c>
      <c r="N20" s="108">
        <v>28</v>
      </c>
      <c r="O20" s="108">
        <v>36</v>
      </c>
      <c r="P20" s="108">
        <v>36</v>
      </c>
      <c r="Q20" s="108">
        <v>43</v>
      </c>
      <c r="R20" s="108">
        <v>33</v>
      </c>
      <c r="S20" s="108">
        <v>51</v>
      </c>
      <c r="T20" s="108">
        <v>36</v>
      </c>
      <c r="U20" s="108">
        <v>44</v>
      </c>
      <c r="V20" s="108">
        <v>42</v>
      </c>
      <c r="W20" s="18">
        <f t="shared" si="2"/>
        <v>639</v>
      </c>
      <c r="Z20" s="92">
        <f t="shared" si="1"/>
        <v>191</v>
      </c>
    </row>
    <row r="21" spans="1:26" ht="18" customHeight="1">
      <c r="A21" s="4">
        <v>17</v>
      </c>
      <c r="B21" s="42" t="s">
        <v>40</v>
      </c>
      <c r="C21" s="21" t="s">
        <v>10</v>
      </c>
      <c r="D21" s="108">
        <v>6</v>
      </c>
      <c r="E21" s="108">
        <v>8</v>
      </c>
      <c r="F21" s="108">
        <v>6</v>
      </c>
      <c r="G21" s="108">
        <v>3</v>
      </c>
      <c r="H21" s="108">
        <v>13</v>
      </c>
      <c r="I21" s="108">
        <v>0</v>
      </c>
      <c r="J21" s="108">
        <v>1</v>
      </c>
      <c r="K21" s="108">
        <v>3</v>
      </c>
      <c r="L21" s="108">
        <v>17</v>
      </c>
      <c r="M21" s="108">
        <v>2</v>
      </c>
      <c r="N21" s="108">
        <v>7</v>
      </c>
      <c r="O21" s="108">
        <v>2</v>
      </c>
      <c r="P21" s="108">
        <v>1</v>
      </c>
      <c r="Q21" s="108">
        <v>1</v>
      </c>
      <c r="R21" s="108">
        <v>4</v>
      </c>
      <c r="S21" s="108">
        <v>1</v>
      </c>
      <c r="T21" s="108">
        <v>4</v>
      </c>
      <c r="U21" s="108">
        <v>2</v>
      </c>
      <c r="V21" s="108">
        <v>9</v>
      </c>
      <c r="W21" s="18">
        <f aca="true" t="shared" si="3" ref="W21:W27">SUM(D21:V21)</f>
        <v>90</v>
      </c>
      <c r="Z21" s="92">
        <f t="shared" si="1"/>
        <v>17</v>
      </c>
    </row>
    <row r="22" spans="1:26" ht="18" customHeight="1">
      <c r="A22" s="4">
        <v>18</v>
      </c>
      <c r="B22" s="42" t="s">
        <v>83</v>
      </c>
      <c r="C22" s="21" t="s">
        <v>10</v>
      </c>
      <c r="D22" s="108">
        <v>6</v>
      </c>
      <c r="E22" s="108">
        <v>15</v>
      </c>
      <c r="F22" s="108">
        <v>6</v>
      </c>
      <c r="G22" s="108">
        <v>3</v>
      </c>
      <c r="H22" s="108">
        <v>2</v>
      </c>
      <c r="I22" s="108">
        <v>0</v>
      </c>
      <c r="J22" s="108">
        <v>0</v>
      </c>
      <c r="K22" s="108">
        <v>3</v>
      </c>
      <c r="L22" s="108">
        <v>6</v>
      </c>
      <c r="M22" s="108">
        <v>2</v>
      </c>
      <c r="N22" s="108">
        <v>7</v>
      </c>
      <c r="O22" s="108">
        <v>3</v>
      </c>
      <c r="P22" s="108">
        <v>1</v>
      </c>
      <c r="Q22" s="108">
        <v>3</v>
      </c>
      <c r="R22" s="108">
        <v>5</v>
      </c>
      <c r="S22" s="108">
        <v>5</v>
      </c>
      <c r="T22" s="108">
        <v>4</v>
      </c>
      <c r="U22" s="108">
        <v>1</v>
      </c>
      <c r="V22" s="108">
        <v>3</v>
      </c>
      <c r="W22" s="18">
        <f t="shared" si="3"/>
        <v>75</v>
      </c>
      <c r="Z22" s="92">
        <f t="shared" si="1"/>
        <v>11</v>
      </c>
    </row>
    <row r="23" spans="1:26" ht="38.25" customHeight="1">
      <c r="A23" s="4">
        <v>19</v>
      </c>
      <c r="B23" s="42" t="s">
        <v>48</v>
      </c>
      <c r="C23" s="22" t="s">
        <v>10</v>
      </c>
      <c r="D23" s="108">
        <v>30</v>
      </c>
      <c r="E23" s="108">
        <v>34</v>
      </c>
      <c r="F23" s="108">
        <v>25</v>
      </c>
      <c r="G23" s="108">
        <v>28</v>
      </c>
      <c r="H23" s="108">
        <v>5</v>
      </c>
      <c r="I23" s="108">
        <v>8</v>
      </c>
      <c r="J23" s="108">
        <v>10</v>
      </c>
      <c r="K23" s="108">
        <v>48</v>
      </c>
      <c r="L23" s="108">
        <v>41</v>
      </c>
      <c r="M23" s="108">
        <v>22</v>
      </c>
      <c r="N23" s="108">
        <v>29</v>
      </c>
      <c r="O23" s="108">
        <v>34</v>
      </c>
      <c r="P23" s="108">
        <v>12</v>
      </c>
      <c r="Q23" s="108">
        <v>4</v>
      </c>
      <c r="R23" s="108">
        <v>21</v>
      </c>
      <c r="S23" s="108">
        <v>35</v>
      </c>
      <c r="T23" s="108">
        <v>17</v>
      </c>
      <c r="U23" s="108">
        <v>20</v>
      </c>
      <c r="V23" s="108">
        <v>48</v>
      </c>
      <c r="W23" s="18">
        <f t="shared" si="3"/>
        <v>471</v>
      </c>
      <c r="Z23" s="92">
        <f t="shared" si="1"/>
        <v>121</v>
      </c>
    </row>
    <row r="24" spans="1:28" ht="37.5" customHeight="1">
      <c r="A24" s="4">
        <v>20</v>
      </c>
      <c r="B24" s="42" t="s">
        <v>110</v>
      </c>
      <c r="C24" s="21" t="s">
        <v>10</v>
      </c>
      <c r="D24" s="108">
        <v>27</v>
      </c>
      <c r="E24" s="108">
        <v>28</v>
      </c>
      <c r="F24" s="108">
        <v>8</v>
      </c>
      <c r="G24" s="108">
        <v>15</v>
      </c>
      <c r="H24" s="108">
        <v>1</v>
      </c>
      <c r="I24" s="108">
        <v>1</v>
      </c>
      <c r="J24" s="108">
        <v>5</v>
      </c>
      <c r="K24" s="108">
        <v>26</v>
      </c>
      <c r="L24" s="108">
        <v>29</v>
      </c>
      <c r="M24" s="108">
        <v>9</v>
      </c>
      <c r="N24" s="108">
        <v>24</v>
      </c>
      <c r="O24" s="108">
        <v>25</v>
      </c>
      <c r="P24" s="108">
        <v>5</v>
      </c>
      <c r="Q24" s="108">
        <v>4</v>
      </c>
      <c r="R24" s="108">
        <v>7</v>
      </c>
      <c r="S24" s="108">
        <v>30</v>
      </c>
      <c r="T24" s="108">
        <v>12</v>
      </c>
      <c r="U24" s="108">
        <v>5</v>
      </c>
      <c r="V24" s="108">
        <v>24</v>
      </c>
      <c r="W24" s="18">
        <f t="shared" si="3"/>
        <v>285</v>
      </c>
      <c r="X24" s="24">
        <f>W24/W20</f>
        <v>0.4460093896713615</v>
      </c>
      <c r="Y24" s="24">
        <f>W24/(W19+W18)</f>
        <v>0.9344262295081968</v>
      </c>
      <c r="Z24" s="92">
        <f t="shared" si="1"/>
        <v>51</v>
      </c>
      <c r="AA24" s="24">
        <f>ROUND(Z24/Z20,3)</f>
        <v>0.267</v>
      </c>
      <c r="AB24" s="24">
        <f>ROUND(Z24/(Z19+Z18),3)</f>
        <v>0.729</v>
      </c>
    </row>
    <row r="25" spans="1:28" ht="27" customHeight="1">
      <c r="A25" s="4">
        <v>21</v>
      </c>
      <c r="B25" s="42" t="s">
        <v>49</v>
      </c>
      <c r="C25" s="21" t="s">
        <v>9</v>
      </c>
      <c r="D25" s="108">
        <v>87</v>
      </c>
      <c r="E25" s="108">
        <v>128</v>
      </c>
      <c r="F25" s="108">
        <v>48</v>
      </c>
      <c r="G25" s="108">
        <v>67</v>
      </c>
      <c r="H25" s="108">
        <v>17</v>
      </c>
      <c r="I25" s="108">
        <v>14</v>
      </c>
      <c r="J25" s="108">
        <v>31</v>
      </c>
      <c r="K25" s="108">
        <v>100</v>
      </c>
      <c r="L25" s="108">
        <v>150</v>
      </c>
      <c r="M25" s="108">
        <v>47</v>
      </c>
      <c r="N25" s="108">
        <v>119</v>
      </c>
      <c r="O25" s="108">
        <v>98</v>
      </c>
      <c r="P25" s="108">
        <v>30</v>
      </c>
      <c r="Q25" s="108">
        <v>22</v>
      </c>
      <c r="R25" s="108">
        <v>42</v>
      </c>
      <c r="S25" s="108">
        <v>62</v>
      </c>
      <c r="T25" s="108">
        <v>60</v>
      </c>
      <c r="U25" s="108">
        <v>45</v>
      </c>
      <c r="V25" s="108">
        <v>102</v>
      </c>
      <c r="W25" s="18">
        <f t="shared" si="3"/>
        <v>1269</v>
      </c>
      <c r="X25" s="24">
        <f>W25/W7</f>
        <v>0.7714285714285715</v>
      </c>
      <c r="Y25" s="95">
        <f>W5/W25</f>
        <v>8.063041765169425</v>
      </c>
      <c r="Z25" s="92">
        <f t="shared" si="1"/>
        <v>266</v>
      </c>
      <c r="AA25" s="24">
        <f>ROUND(Z25/Z7,3)</f>
        <v>0.723</v>
      </c>
      <c r="AB25" s="95">
        <f>ROUND(Z5/Z25,1)</f>
        <v>10</v>
      </c>
    </row>
    <row r="26" spans="1:28" ht="38.25" customHeight="1">
      <c r="A26" s="4">
        <v>22</v>
      </c>
      <c r="B26" s="42" t="s">
        <v>50</v>
      </c>
      <c r="C26" s="21" t="s">
        <v>9</v>
      </c>
      <c r="D26" s="108">
        <v>87</v>
      </c>
      <c r="E26" s="108">
        <v>121</v>
      </c>
      <c r="F26" s="108">
        <v>39</v>
      </c>
      <c r="G26" s="108">
        <v>60</v>
      </c>
      <c r="H26" s="108">
        <v>13</v>
      </c>
      <c r="I26" s="108">
        <v>8</v>
      </c>
      <c r="J26" s="108">
        <v>27</v>
      </c>
      <c r="K26" s="108">
        <v>90</v>
      </c>
      <c r="L26" s="108">
        <v>119</v>
      </c>
      <c r="M26" s="108">
        <v>33</v>
      </c>
      <c r="N26" s="108">
        <v>106</v>
      </c>
      <c r="O26" s="108">
        <v>88</v>
      </c>
      <c r="P26" s="108">
        <v>21</v>
      </c>
      <c r="Q26" s="108">
        <v>22</v>
      </c>
      <c r="R26" s="108">
        <v>22</v>
      </c>
      <c r="S26" s="108">
        <v>56</v>
      </c>
      <c r="T26" s="108">
        <v>55</v>
      </c>
      <c r="U26" s="108">
        <v>36</v>
      </c>
      <c r="V26" s="108">
        <v>75</v>
      </c>
      <c r="W26" s="18">
        <f t="shared" si="3"/>
        <v>1078</v>
      </c>
      <c r="X26" s="24">
        <f>W26/W8</f>
        <v>0.8020833333333334</v>
      </c>
      <c r="Y26" s="95">
        <f>W5/W26</f>
        <v>9.49165120593692</v>
      </c>
      <c r="Z26" s="92">
        <f t="shared" si="1"/>
        <v>186</v>
      </c>
      <c r="AA26" s="24">
        <f>Z26/Z8</f>
        <v>0.7410358565737052</v>
      </c>
      <c r="AB26" s="95">
        <f>ROUND(Z5/Z26,1)</f>
        <v>14.3</v>
      </c>
    </row>
    <row r="27" spans="1:26" ht="21" customHeight="1">
      <c r="A27" s="4">
        <v>23</v>
      </c>
      <c r="B27" s="42" t="s">
        <v>51</v>
      </c>
      <c r="C27" s="22" t="s">
        <v>3</v>
      </c>
      <c r="D27" s="108">
        <v>1</v>
      </c>
      <c r="E27" s="108">
        <v>1</v>
      </c>
      <c r="F27" s="108">
        <v>1</v>
      </c>
      <c r="G27" s="108">
        <v>1</v>
      </c>
      <c r="H27" s="108">
        <v>1</v>
      </c>
      <c r="I27" s="108">
        <v>1</v>
      </c>
      <c r="J27" s="108">
        <v>1</v>
      </c>
      <c r="K27" s="108">
        <v>1</v>
      </c>
      <c r="L27" s="108">
        <v>1</v>
      </c>
      <c r="M27" s="108">
        <v>1</v>
      </c>
      <c r="N27" s="108">
        <v>1</v>
      </c>
      <c r="O27" s="108">
        <v>1</v>
      </c>
      <c r="P27" s="108">
        <v>1</v>
      </c>
      <c r="Q27" s="108">
        <v>1</v>
      </c>
      <c r="R27" s="108">
        <v>1</v>
      </c>
      <c r="S27" s="108">
        <v>1</v>
      </c>
      <c r="T27" s="108">
        <v>1</v>
      </c>
      <c r="U27" s="108">
        <v>1</v>
      </c>
      <c r="V27" s="108">
        <v>1</v>
      </c>
      <c r="W27" s="18">
        <f t="shared" si="3"/>
        <v>19</v>
      </c>
      <c r="Z27" s="92">
        <f t="shared" si="1"/>
        <v>6</v>
      </c>
    </row>
    <row r="28" spans="1:26" ht="24.75" customHeight="1">
      <c r="A28" s="4">
        <v>24</v>
      </c>
      <c r="B28" s="42" t="s">
        <v>107</v>
      </c>
      <c r="C28" s="22" t="s">
        <v>78</v>
      </c>
      <c r="D28" s="108">
        <v>1</v>
      </c>
      <c r="E28" s="108">
        <v>1</v>
      </c>
      <c r="F28" s="108">
        <v>1</v>
      </c>
      <c r="G28" s="108">
        <v>1</v>
      </c>
      <c r="H28" s="108">
        <v>1</v>
      </c>
      <c r="I28" s="108">
        <v>1</v>
      </c>
      <c r="J28" s="108">
        <v>1</v>
      </c>
      <c r="K28" s="108">
        <v>1</v>
      </c>
      <c r="L28" s="108">
        <v>1</v>
      </c>
      <c r="M28" s="108">
        <v>1</v>
      </c>
      <c r="N28" s="108">
        <v>1</v>
      </c>
      <c r="O28" s="108">
        <v>1</v>
      </c>
      <c r="P28" s="108">
        <v>1</v>
      </c>
      <c r="Q28" s="108">
        <v>1</v>
      </c>
      <c r="R28" s="108">
        <v>1</v>
      </c>
      <c r="S28" s="108">
        <v>1</v>
      </c>
      <c r="T28" s="108">
        <v>1</v>
      </c>
      <c r="U28" s="108">
        <v>1</v>
      </c>
      <c r="V28" s="108">
        <v>1</v>
      </c>
      <c r="W28" s="18">
        <f aca="true" t="shared" si="4" ref="W28:W41">SUM(D28:V28)</f>
        <v>19</v>
      </c>
      <c r="Z28" s="92">
        <f t="shared" si="1"/>
        <v>6</v>
      </c>
    </row>
    <row r="29" spans="1:26" ht="28.5" customHeight="1">
      <c r="A29" s="4">
        <v>25</v>
      </c>
      <c r="B29" s="42" t="s">
        <v>69</v>
      </c>
      <c r="C29" s="22" t="s">
        <v>1</v>
      </c>
      <c r="D29" s="108">
        <v>6</v>
      </c>
      <c r="E29" s="108">
        <v>8</v>
      </c>
      <c r="F29" s="108">
        <v>6</v>
      </c>
      <c r="G29" s="108">
        <v>3</v>
      </c>
      <c r="H29" s="108">
        <v>13</v>
      </c>
      <c r="I29" s="108">
        <v>0</v>
      </c>
      <c r="J29" s="108">
        <v>0</v>
      </c>
      <c r="K29" s="108">
        <v>3</v>
      </c>
      <c r="L29" s="108">
        <v>17</v>
      </c>
      <c r="M29" s="108">
        <v>2</v>
      </c>
      <c r="N29" s="108">
        <v>7</v>
      </c>
      <c r="O29" s="108">
        <v>2</v>
      </c>
      <c r="P29" s="108">
        <v>1</v>
      </c>
      <c r="Q29" s="108">
        <v>1</v>
      </c>
      <c r="R29" s="108">
        <v>4</v>
      </c>
      <c r="S29" s="108">
        <v>1</v>
      </c>
      <c r="T29" s="108">
        <v>1</v>
      </c>
      <c r="U29" s="108">
        <v>2</v>
      </c>
      <c r="V29" s="108">
        <v>9</v>
      </c>
      <c r="W29" s="18">
        <f>SUM(D29:V29)</f>
        <v>86</v>
      </c>
      <c r="Z29" s="92">
        <f t="shared" si="1"/>
        <v>16</v>
      </c>
    </row>
    <row r="30" spans="1:26" ht="28.5" customHeight="1">
      <c r="A30" s="4">
        <v>26</v>
      </c>
      <c r="B30" s="42" t="s">
        <v>81</v>
      </c>
      <c r="C30" s="22" t="s">
        <v>1</v>
      </c>
      <c r="D30" s="108">
        <v>6</v>
      </c>
      <c r="E30" s="108">
        <v>15</v>
      </c>
      <c r="F30" s="108">
        <v>6</v>
      </c>
      <c r="G30" s="108">
        <v>3</v>
      </c>
      <c r="H30" s="108">
        <v>0</v>
      </c>
      <c r="I30" s="108">
        <v>0</v>
      </c>
      <c r="J30" s="108">
        <v>0</v>
      </c>
      <c r="K30" s="108">
        <v>3</v>
      </c>
      <c r="L30" s="108">
        <v>6</v>
      </c>
      <c r="M30" s="108">
        <v>2</v>
      </c>
      <c r="N30" s="108">
        <v>7</v>
      </c>
      <c r="O30" s="108">
        <v>3</v>
      </c>
      <c r="P30" s="108">
        <v>1</v>
      </c>
      <c r="Q30" s="108">
        <v>3</v>
      </c>
      <c r="R30" s="108">
        <v>5</v>
      </c>
      <c r="S30" s="108">
        <v>5</v>
      </c>
      <c r="T30" s="108">
        <v>1</v>
      </c>
      <c r="U30" s="108">
        <v>1</v>
      </c>
      <c r="V30" s="108">
        <v>2</v>
      </c>
      <c r="W30" s="18">
        <f>SUM(D30:V30)</f>
        <v>69</v>
      </c>
      <c r="Z30" s="92">
        <f t="shared" si="1"/>
        <v>10</v>
      </c>
    </row>
    <row r="31" spans="1:26" ht="37.5" customHeight="1">
      <c r="A31" s="4">
        <v>27</v>
      </c>
      <c r="B31" s="42" t="s">
        <v>89</v>
      </c>
      <c r="C31" s="22" t="s">
        <v>3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0</v>
      </c>
      <c r="O31" s="108">
        <v>0</v>
      </c>
      <c r="P31" s="108">
        <v>0</v>
      </c>
      <c r="Q31" s="108">
        <v>0</v>
      </c>
      <c r="R31" s="108">
        <v>0</v>
      </c>
      <c r="S31" s="108">
        <v>0</v>
      </c>
      <c r="T31" s="108">
        <v>0</v>
      </c>
      <c r="U31" s="108">
        <v>0</v>
      </c>
      <c r="V31" s="108">
        <v>0</v>
      </c>
      <c r="W31" s="18">
        <f t="shared" si="4"/>
        <v>0</v>
      </c>
      <c r="Z31" s="92">
        <f t="shared" si="1"/>
        <v>0</v>
      </c>
    </row>
    <row r="32" spans="1:26" ht="18.75" customHeight="1" hidden="1">
      <c r="A32" s="4">
        <v>28</v>
      </c>
      <c r="B32" s="44"/>
      <c r="C32" s="22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8">
        <f t="shared" si="4"/>
        <v>0</v>
      </c>
      <c r="Z32" s="92">
        <f t="shared" si="1"/>
        <v>0</v>
      </c>
    </row>
    <row r="33" spans="1:26" ht="47.25" customHeight="1">
      <c r="A33" s="4">
        <v>29</v>
      </c>
      <c r="B33" s="44" t="s">
        <v>117</v>
      </c>
      <c r="C33" s="22" t="s">
        <v>78</v>
      </c>
      <c r="D33" s="108">
        <v>1</v>
      </c>
      <c r="E33" s="108">
        <v>1</v>
      </c>
      <c r="F33" s="108">
        <v>1</v>
      </c>
      <c r="G33" s="108">
        <v>3</v>
      </c>
      <c r="H33" s="108">
        <v>1</v>
      </c>
      <c r="I33" s="108">
        <v>1</v>
      </c>
      <c r="J33" s="108">
        <v>1</v>
      </c>
      <c r="K33" s="108">
        <v>1</v>
      </c>
      <c r="L33" s="108">
        <v>1</v>
      </c>
      <c r="M33" s="108">
        <v>1</v>
      </c>
      <c r="N33" s="108">
        <v>1.5</v>
      </c>
      <c r="O33" s="108">
        <v>1</v>
      </c>
      <c r="P33" s="108">
        <v>1</v>
      </c>
      <c r="Q33" s="108">
        <v>1</v>
      </c>
      <c r="R33" s="108">
        <v>1</v>
      </c>
      <c r="S33" s="108">
        <v>0</v>
      </c>
      <c r="T33" s="108">
        <v>1</v>
      </c>
      <c r="U33" s="108">
        <v>1</v>
      </c>
      <c r="V33" s="108">
        <v>1</v>
      </c>
      <c r="W33" s="18">
        <f t="shared" si="4"/>
        <v>20.5</v>
      </c>
      <c r="Z33" s="92">
        <f t="shared" si="1"/>
        <v>6</v>
      </c>
    </row>
    <row r="34" spans="1:26" ht="18" customHeight="1" hidden="1">
      <c r="A34" s="4">
        <v>30</v>
      </c>
      <c r="B34" s="42"/>
      <c r="C34" s="22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8">
        <f t="shared" si="4"/>
        <v>0</v>
      </c>
      <c r="Z34" s="92">
        <f t="shared" si="1"/>
        <v>0</v>
      </c>
    </row>
    <row r="35" spans="1:26" ht="42.75" customHeight="1">
      <c r="A35" s="4">
        <v>31</v>
      </c>
      <c r="B35" s="42" t="s">
        <v>118</v>
      </c>
      <c r="C35" s="22"/>
      <c r="D35" s="108">
        <v>3</v>
      </c>
      <c r="E35" s="108">
        <v>1</v>
      </c>
      <c r="F35" s="108">
        <v>1</v>
      </c>
      <c r="G35" s="108">
        <v>0</v>
      </c>
      <c r="H35" s="108">
        <v>0</v>
      </c>
      <c r="I35" s="108">
        <v>0</v>
      </c>
      <c r="J35" s="108">
        <v>1</v>
      </c>
      <c r="K35" s="108">
        <v>0</v>
      </c>
      <c r="L35" s="108">
        <v>1</v>
      </c>
      <c r="M35" s="108">
        <v>0</v>
      </c>
      <c r="N35" s="108">
        <v>1</v>
      </c>
      <c r="O35" s="108">
        <v>1</v>
      </c>
      <c r="P35" s="108">
        <v>0</v>
      </c>
      <c r="Q35" s="108">
        <v>0</v>
      </c>
      <c r="R35" s="108">
        <v>1</v>
      </c>
      <c r="S35" s="108">
        <v>0</v>
      </c>
      <c r="T35" s="108">
        <v>0</v>
      </c>
      <c r="U35" s="108">
        <v>1</v>
      </c>
      <c r="V35" s="108">
        <v>0</v>
      </c>
      <c r="W35" s="18">
        <f t="shared" si="4"/>
        <v>11</v>
      </c>
      <c r="Z35" s="92">
        <f t="shared" si="1"/>
        <v>2</v>
      </c>
    </row>
    <row r="36" spans="1:27" ht="49.5" customHeight="1">
      <c r="A36" s="4">
        <v>32</v>
      </c>
      <c r="B36" s="42" t="s">
        <v>119</v>
      </c>
      <c r="C36" s="22" t="s">
        <v>11</v>
      </c>
      <c r="D36" s="108">
        <v>51</v>
      </c>
      <c r="E36" s="108">
        <v>22</v>
      </c>
      <c r="F36" s="108">
        <v>22</v>
      </c>
      <c r="G36" s="108">
        <v>26</v>
      </c>
      <c r="H36" s="108">
        <v>26</v>
      </c>
      <c r="I36" s="108">
        <v>5</v>
      </c>
      <c r="J36" s="108">
        <v>8</v>
      </c>
      <c r="K36" s="108">
        <v>32</v>
      </c>
      <c r="L36" s="108">
        <v>22</v>
      </c>
      <c r="M36" s="108">
        <v>20</v>
      </c>
      <c r="N36" s="108">
        <v>20</v>
      </c>
      <c r="O36" s="108">
        <v>26</v>
      </c>
      <c r="P36" s="108">
        <v>11</v>
      </c>
      <c r="Q36" s="108">
        <v>18</v>
      </c>
      <c r="R36" s="108">
        <v>34</v>
      </c>
      <c r="S36" s="108">
        <v>15</v>
      </c>
      <c r="T36" s="108">
        <v>24</v>
      </c>
      <c r="U36" s="108">
        <v>57</v>
      </c>
      <c r="V36" s="108">
        <v>14</v>
      </c>
      <c r="W36" s="18">
        <f t="shared" si="4"/>
        <v>453</v>
      </c>
      <c r="X36" s="24">
        <f>W36/W6</f>
        <v>0.40482573726541554</v>
      </c>
      <c r="Z36" s="92">
        <f t="shared" si="1"/>
        <v>92</v>
      </c>
      <c r="AA36" s="24">
        <f>Z36/Z6</f>
        <v>0.2884012539184953</v>
      </c>
    </row>
    <row r="37" spans="1:26" ht="18.75" customHeight="1" hidden="1">
      <c r="A37" s="4">
        <v>33</v>
      </c>
      <c r="B37" s="42"/>
      <c r="C37" s="22" t="s">
        <v>11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8">
        <f t="shared" si="4"/>
        <v>0</v>
      </c>
      <c r="X37" s="24"/>
      <c r="Z37" s="92">
        <f t="shared" si="1"/>
        <v>0</v>
      </c>
    </row>
    <row r="38" spans="1:26" ht="30.75" customHeight="1">
      <c r="A38" s="4">
        <v>34</v>
      </c>
      <c r="B38" s="42" t="s">
        <v>87</v>
      </c>
      <c r="C38" s="22" t="s">
        <v>11</v>
      </c>
      <c r="D38" s="108">
        <v>772</v>
      </c>
      <c r="E38" s="109">
        <v>337</v>
      </c>
      <c r="F38" s="108">
        <v>116</v>
      </c>
      <c r="G38" s="108">
        <v>414</v>
      </c>
      <c r="H38" s="108">
        <v>145</v>
      </c>
      <c r="I38" s="108">
        <v>32</v>
      </c>
      <c r="J38" s="108">
        <v>100</v>
      </c>
      <c r="K38" s="111">
        <v>262</v>
      </c>
      <c r="L38" s="108">
        <v>848</v>
      </c>
      <c r="M38" s="108">
        <v>188</v>
      </c>
      <c r="N38" s="108">
        <v>553</v>
      </c>
      <c r="O38" s="110">
        <v>397</v>
      </c>
      <c r="P38" s="108">
        <v>53</v>
      </c>
      <c r="Q38" s="108">
        <v>217</v>
      </c>
      <c r="R38" s="108">
        <v>60</v>
      </c>
      <c r="S38" s="110">
        <v>276</v>
      </c>
      <c r="T38" s="110">
        <v>450</v>
      </c>
      <c r="U38" s="108">
        <v>90</v>
      </c>
      <c r="V38" s="108">
        <v>489</v>
      </c>
      <c r="W38" s="18">
        <f t="shared" si="4"/>
        <v>5799</v>
      </c>
      <c r="X38" s="24"/>
      <c r="Z38" s="92">
        <f t="shared" si="1"/>
        <v>922</v>
      </c>
    </row>
    <row r="39" spans="1:26" ht="30.75" customHeight="1">
      <c r="A39" s="4">
        <v>35</v>
      </c>
      <c r="B39" s="42" t="s">
        <v>88</v>
      </c>
      <c r="C39" s="22" t="s">
        <v>9</v>
      </c>
      <c r="D39" s="108">
        <v>491</v>
      </c>
      <c r="E39" s="109">
        <v>311</v>
      </c>
      <c r="F39" s="108">
        <v>83</v>
      </c>
      <c r="G39" s="108">
        <v>160</v>
      </c>
      <c r="H39" s="108">
        <v>124</v>
      </c>
      <c r="I39" s="108">
        <v>30</v>
      </c>
      <c r="J39" s="108">
        <v>100</v>
      </c>
      <c r="K39" s="111">
        <v>262</v>
      </c>
      <c r="L39" s="108">
        <v>542</v>
      </c>
      <c r="M39" s="108">
        <v>96</v>
      </c>
      <c r="N39" s="108">
        <v>150</v>
      </c>
      <c r="O39" s="110">
        <v>394</v>
      </c>
      <c r="P39" s="108">
        <v>39</v>
      </c>
      <c r="Q39" s="108">
        <v>148</v>
      </c>
      <c r="R39" s="108">
        <v>40</v>
      </c>
      <c r="S39" s="110">
        <v>156</v>
      </c>
      <c r="T39" s="110">
        <v>150</v>
      </c>
      <c r="U39" s="108">
        <v>79</v>
      </c>
      <c r="V39" s="108">
        <v>350</v>
      </c>
      <c r="W39" s="18">
        <f t="shared" si="4"/>
        <v>3705</v>
      </c>
      <c r="X39" s="24"/>
      <c r="Z39" s="92">
        <f t="shared" si="1"/>
        <v>655</v>
      </c>
    </row>
    <row r="40" spans="1:27" ht="29.25" customHeight="1">
      <c r="A40" s="4">
        <v>36</v>
      </c>
      <c r="B40" s="42" t="s">
        <v>77</v>
      </c>
      <c r="C40" s="22" t="s">
        <v>11</v>
      </c>
      <c r="D40" s="108">
        <v>34</v>
      </c>
      <c r="E40" s="110">
        <v>24</v>
      </c>
      <c r="F40" s="108">
        <v>16</v>
      </c>
      <c r="G40" s="108">
        <v>24</v>
      </c>
      <c r="H40" s="108">
        <v>23</v>
      </c>
      <c r="I40" s="108">
        <v>8</v>
      </c>
      <c r="J40" s="108">
        <v>24</v>
      </c>
      <c r="K40" s="108">
        <v>20</v>
      </c>
      <c r="L40" s="108">
        <v>51</v>
      </c>
      <c r="M40" s="108">
        <v>18</v>
      </c>
      <c r="N40" s="108">
        <v>9</v>
      </c>
      <c r="O40" s="110">
        <v>39</v>
      </c>
      <c r="P40" s="108">
        <v>39</v>
      </c>
      <c r="Q40" s="108">
        <v>56</v>
      </c>
      <c r="R40" s="108">
        <v>12</v>
      </c>
      <c r="S40" s="110">
        <v>35</v>
      </c>
      <c r="T40" s="110">
        <v>22</v>
      </c>
      <c r="U40" s="108">
        <v>27</v>
      </c>
      <c r="V40" s="108">
        <v>43</v>
      </c>
      <c r="W40" s="18">
        <f t="shared" si="4"/>
        <v>524</v>
      </c>
      <c r="X40" s="24">
        <f>W40/W6</f>
        <v>0.4682752457551385</v>
      </c>
      <c r="Z40" s="92">
        <f t="shared" si="1"/>
        <v>144</v>
      </c>
      <c r="AA40" s="24">
        <f>Z40/Z6</f>
        <v>0.45141065830721006</v>
      </c>
    </row>
    <row r="41" spans="1:27" ht="36" customHeight="1">
      <c r="A41" s="4">
        <v>37</v>
      </c>
      <c r="B41" s="42" t="s">
        <v>53</v>
      </c>
      <c r="C41" s="22" t="s">
        <v>11</v>
      </c>
      <c r="D41" s="108">
        <v>73</v>
      </c>
      <c r="E41" s="108">
        <v>42</v>
      </c>
      <c r="F41" s="108">
        <v>44</v>
      </c>
      <c r="G41" s="108">
        <v>35</v>
      </c>
      <c r="H41" s="108">
        <v>26</v>
      </c>
      <c r="I41" s="108">
        <v>15</v>
      </c>
      <c r="J41" s="108">
        <v>40</v>
      </c>
      <c r="K41" s="108">
        <v>25</v>
      </c>
      <c r="L41" s="108">
        <v>51</v>
      </c>
      <c r="M41" s="108">
        <v>33</v>
      </c>
      <c r="N41" s="108">
        <v>60</v>
      </c>
      <c r="O41" s="108">
        <v>54</v>
      </c>
      <c r="P41" s="108">
        <v>43</v>
      </c>
      <c r="Q41" s="108">
        <v>68</v>
      </c>
      <c r="R41" s="108">
        <v>51</v>
      </c>
      <c r="S41" s="108">
        <v>35</v>
      </c>
      <c r="T41" s="108">
        <v>52</v>
      </c>
      <c r="U41" s="108">
        <v>32</v>
      </c>
      <c r="V41" s="108">
        <v>56</v>
      </c>
      <c r="W41" s="18">
        <f t="shared" si="4"/>
        <v>835</v>
      </c>
      <c r="X41" s="24">
        <f>W41/W6</f>
        <v>0.7462019660411081</v>
      </c>
      <c r="Z41" s="92">
        <f t="shared" si="1"/>
        <v>238</v>
      </c>
      <c r="AA41" s="24">
        <f>Z41/Z6</f>
        <v>0.7460815047021944</v>
      </c>
    </row>
    <row r="42" spans="1:26" s="6" customFormat="1" ht="12.75" customHeight="1">
      <c r="A42" s="30"/>
      <c r="B42" s="31"/>
      <c r="C42" s="32"/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5"/>
      <c r="Z42" s="34"/>
    </row>
    <row r="43" spans="1:26" s="6" customFormat="1" ht="25.5" customHeight="1" thickBot="1">
      <c r="A43" s="37"/>
      <c r="B43" s="38"/>
      <c r="C43" s="39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16" t="s">
        <v>33</v>
      </c>
      <c r="Z43" s="93" t="s">
        <v>33</v>
      </c>
    </row>
    <row r="44" spans="1:26" s="6" customFormat="1" ht="33" customHeight="1" thickBot="1">
      <c r="A44" s="115" t="s">
        <v>31</v>
      </c>
      <c r="B44" s="116"/>
      <c r="C44" s="117"/>
      <c r="D44" s="36">
        <f>D5/D7</f>
        <v>7.127272727272727</v>
      </c>
      <c r="E44" s="29">
        <f aca="true" t="shared" si="5" ref="E44:V44">E5/E7</f>
        <v>3.4461538461538463</v>
      </c>
      <c r="F44" s="29">
        <f t="shared" si="5"/>
        <v>5.7534246575342465</v>
      </c>
      <c r="G44" s="29">
        <f t="shared" si="5"/>
        <v>5.435897435897436</v>
      </c>
      <c r="H44" s="29">
        <f t="shared" si="5"/>
        <v>6.285714285714286</v>
      </c>
      <c r="I44" s="88">
        <f t="shared" si="5"/>
        <v>26.333333333333332</v>
      </c>
      <c r="J44" s="88">
        <f t="shared" si="5"/>
        <v>11.40625</v>
      </c>
      <c r="K44" s="29">
        <f t="shared" si="5"/>
        <v>4.845454545454546</v>
      </c>
      <c r="L44" s="29">
        <f t="shared" si="5"/>
        <v>4.36</v>
      </c>
      <c r="M44" s="88">
        <f t="shared" si="5"/>
        <v>5.851063829787234</v>
      </c>
      <c r="N44" s="29">
        <f t="shared" si="5"/>
        <v>4.0390625</v>
      </c>
      <c r="O44" s="29">
        <f t="shared" si="5"/>
        <v>7.0754716981132075</v>
      </c>
      <c r="P44" s="88">
        <f t="shared" si="5"/>
        <v>7.8</v>
      </c>
      <c r="Q44" s="29">
        <f t="shared" si="5"/>
        <v>14.130434782608695</v>
      </c>
      <c r="R44" s="88">
        <f t="shared" si="5"/>
        <v>6.135593220338983</v>
      </c>
      <c r="S44" s="29">
        <f t="shared" si="5"/>
        <v>8.696969696969697</v>
      </c>
      <c r="T44" s="29">
        <f t="shared" si="5"/>
        <v>5.221052631578948</v>
      </c>
      <c r="U44" s="29">
        <f t="shared" si="5"/>
        <v>8.879310344827585</v>
      </c>
      <c r="V44" s="88">
        <f t="shared" si="5"/>
        <v>4.2</v>
      </c>
      <c r="W44" s="18">
        <f>ROUND(W5/W7,2)</f>
        <v>6.22</v>
      </c>
      <c r="Z44" s="92">
        <f>ROUND(Z5/Z7,2)</f>
        <v>7.23</v>
      </c>
    </row>
    <row r="45" spans="1:26" ht="30.75" customHeight="1" thickBot="1">
      <c r="A45" s="115" t="s">
        <v>30</v>
      </c>
      <c r="B45" s="116"/>
      <c r="C45" s="117"/>
      <c r="D45" s="36">
        <f aca="true" t="shared" si="6" ref="D45:V45">D5/D8</f>
        <v>8.808988764044944</v>
      </c>
      <c r="E45" s="29">
        <f t="shared" si="6"/>
        <v>3.7333333333333334</v>
      </c>
      <c r="F45" s="29">
        <f t="shared" si="6"/>
        <v>6.885245901639344</v>
      </c>
      <c r="G45" s="29">
        <f t="shared" si="6"/>
        <v>6.057142857142857</v>
      </c>
      <c r="H45" s="29">
        <f t="shared" si="6"/>
        <v>8.8</v>
      </c>
      <c r="I45" s="88">
        <f t="shared" si="6"/>
        <v>59.25</v>
      </c>
      <c r="J45" s="88">
        <f t="shared" si="6"/>
        <v>13.518518518518519</v>
      </c>
      <c r="K45" s="29">
        <f t="shared" si="6"/>
        <v>5.9222222222222225</v>
      </c>
      <c r="L45" s="29">
        <f t="shared" si="6"/>
        <v>5.495798319327731</v>
      </c>
      <c r="M45" s="88">
        <f t="shared" si="6"/>
        <v>11.702127659574469</v>
      </c>
      <c r="N45" s="29">
        <f t="shared" si="6"/>
        <v>4.2727272727272725</v>
      </c>
      <c r="O45" s="29">
        <f t="shared" si="6"/>
        <v>9.221311475409836</v>
      </c>
      <c r="P45" s="88">
        <f t="shared" si="6"/>
        <v>9.957446808510639</v>
      </c>
      <c r="Q45" s="29">
        <f t="shared" si="6"/>
        <v>17.56756756756757</v>
      </c>
      <c r="R45" s="88">
        <f t="shared" si="6"/>
        <v>8.227272727272727</v>
      </c>
      <c r="S45" s="29">
        <f t="shared" si="6"/>
        <v>9.728813559322035</v>
      </c>
      <c r="T45" s="29">
        <f t="shared" si="6"/>
        <v>5.221052631578948</v>
      </c>
      <c r="U45" s="29">
        <f t="shared" si="6"/>
        <v>10.3</v>
      </c>
      <c r="V45" s="88">
        <f t="shared" si="6"/>
        <v>5.653846153846154</v>
      </c>
      <c r="W45" s="18">
        <f>ROUND(W5/W8,2)</f>
        <v>7.61</v>
      </c>
      <c r="Z45" s="92">
        <f>ROUND(Z5/Z8,2)</f>
        <v>10.6</v>
      </c>
    </row>
    <row r="46" spans="1:26" ht="37.5" customHeight="1" thickBot="1">
      <c r="A46" s="115" t="s">
        <v>32</v>
      </c>
      <c r="B46" s="116"/>
      <c r="C46" s="117"/>
      <c r="D46" s="36">
        <f aca="true" t="shared" si="7" ref="D46:V46">D5/D25</f>
        <v>9.011494252873563</v>
      </c>
      <c r="E46" s="29">
        <f t="shared" si="7"/>
        <v>3.5</v>
      </c>
      <c r="F46" s="29">
        <f t="shared" si="7"/>
        <v>8.75</v>
      </c>
      <c r="G46" s="29">
        <f t="shared" si="7"/>
        <v>9.492537313432836</v>
      </c>
      <c r="H46" s="29">
        <f t="shared" si="7"/>
        <v>12.941176470588236</v>
      </c>
      <c r="I46" s="88">
        <f t="shared" si="7"/>
        <v>33.857142857142854</v>
      </c>
      <c r="J46" s="88">
        <f t="shared" si="7"/>
        <v>11.774193548387096</v>
      </c>
      <c r="K46" s="29">
        <f t="shared" si="7"/>
        <v>5.33</v>
      </c>
      <c r="L46" s="29">
        <f t="shared" si="7"/>
        <v>4.36</v>
      </c>
      <c r="M46" s="88">
        <f t="shared" si="7"/>
        <v>11.702127659574469</v>
      </c>
      <c r="N46" s="29">
        <f t="shared" si="7"/>
        <v>4.34453781512605</v>
      </c>
      <c r="O46" s="29">
        <f t="shared" si="7"/>
        <v>11.479591836734693</v>
      </c>
      <c r="P46" s="88">
        <f t="shared" si="7"/>
        <v>15.6</v>
      </c>
      <c r="Q46" s="29">
        <f t="shared" si="7"/>
        <v>29.545454545454547</v>
      </c>
      <c r="R46" s="88">
        <f t="shared" si="7"/>
        <v>8.619047619047619</v>
      </c>
      <c r="S46" s="29">
        <f t="shared" si="7"/>
        <v>9.258064516129032</v>
      </c>
      <c r="T46" s="29">
        <f t="shared" si="7"/>
        <v>8.266666666666667</v>
      </c>
      <c r="U46" s="29">
        <f t="shared" si="7"/>
        <v>11.444444444444445</v>
      </c>
      <c r="V46" s="88">
        <f t="shared" si="7"/>
        <v>4.323529411764706</v>
      </c>
      <c r="W46" s="18">
        <f>ROUND(W5/W25,2)</f>
        <v>8.06</v>
      </c>
      <c r="Z46" s="92">
        <f>ROUND(Z5/Z25,2)</f>
        <v>10</v>
      </c>
    </row>
    <row r="47" spans="1:26" ht="37.5" customHeight="1" thickBot="1">
      <c r="A47" s="115" t="s">
        <v>108</v>
      </c>
      <c r="B47" s="116"/>
      <c r="C47" s="117"/>
      <c r="D47" s="29">
        <f aca="true" t="shared" si="8" ref="D47:V47">ROUND(D5/D26,2)</f>
        <v>9.01</v>
      </c>
      <c r="E47" s="29">
        <f t="shared" si="8"/>
        <v>3.7</v>
      </c>
      <c r="F47" s="29">
        <f t="shared" si="8"/>
        <v>10.77</v>
      </c>
      <c r="G47" s="29">
        <f t="shared" si="8"/>
        <v>10.6</v>
      </c>
      <c r="H47" s="29">
        <f t="shared" si="8"/>
        <v>16.92</v>
      </c>
      <c r="I47" s="88">
        <f t="shared" si="8"/>
        <v>59.25</v>
      </c>
      <c r="J47" s="88">
        <f t="shared" si="8"/>
        <v>13.52</v>
      </c>
      <c r="K47" s="29">
        <f t="shared" si="8"/>
        <v>5.92</v>
      </c>
      <c r="L47" s="29">
        <f t="shared" si="8"/>
        <v>5.5</v>
      </c>
      <c r="M47" s="88">
        <f t="shared" si="8"/>
        <v>16.67</v>
      </c>
      <c r="N47" s="29">
        <f t="shared" si="8"/>
        <v>4.88</v>
      </c>
      <c r="O47" s="29">
        <f t="shared" si="8"/>
        <v>12.78</v>
      </c>
      <c r="P47" s="88">
        <f t="shared" si="8"/>
        <v>22.29</v>
      </c>
      <c r="Q47" s="29">
        <f t="shared" si="8"/>
        <v>29.55</v>
      </c>
      <c r="R47" s="88">
        <f t="shared" si="8"/>
        <v>16.45</v>
      </c>
      <c r="S47" s="29">
        <f t="shared" si="8"/>
        <v>10.25</v>
      </c>
      <c r="T47" s="29">
        <f t="shared" si="8"/>
        <v>9.02</v>
      </c>
      <c r="U47" s="29">
        <f t="shared" si="8"/>
        <v>14.31</v>
      </c>
      <c r="V47" s="88">
        <f t="shared" si="8"/>
        <v>5.88</v>
      </c>
      <c r="W47" s="18">
        <f>ROUND(W5/W26,2)</f>
        <v>9.49</v>
      </c>
      <c r="Z47" s="92">
        <f>ROUND(Z5/Z26,2)</f>
        <v>14.3</v>
      </c>
    </row>
    <row r="48" spans="1:26" ht="32.25" customHeight="1" thickBot="1">
      <c r="A48" s="115" t="s">
        <v>34</v>
      </c>
      <c r="B48" s="116"/>
      <c r="C48" s="117"/>
      <c r="D48" s="36">
        <f aca="true" t="shared" si="9" ref="D48:V48">D6/D25</f>
        <v>0.9770114942528736</v>
      </c>
      <c r="E48" s="29">
        <f t="shared" si="9"/>
        <v>0.390625</v>
      </c>
      <c r="F48" s="29">
        <f t="shared" si="9"/>
        <v>1.0625</v>
      </c>
      <c r="G48" s="29">
        <f t="shared" si="9"/>
        <v>1.1044776119402986</v>
      </c>
      <c r="H48" s="29">
        <f t="shared" si="9"/>
        <v>1.5294117647058822</v>
      </c>
      <c r="I48" s="88">
        <f t="shared" si="9"/>
        <v>3.5</v>
      </c>
      <c r="J48" s="88">
        <f t="shared" si="9"/>
        <v>1.2903225806451613</v>
      </c>
      <c r="K48" s="29">
        <f t="shared" si="9"/>
        <v>0.45</v>
      </c>
      <c r="L48" s="29">
        <f t="shared" si="9"/>
        <v>0.34</v>
      </c>
      <c r="M48" s="88">
        <f t="shared" si="9"/>
        <v>1.425531914893617</v>
      </c>
      <c r="N48" s="29">
        <f t="shared" si="9"/>
        <v>0.5042016806722689</v>
      </c>
      <c r="O48" s="29">
        <f t="shared" si="9"/>
        <v>1.0510204081632653</v>
      </c>
      <c r="P48" s="88">
        <f t="shared" si="9"/>
        <v>1.7</v>
      </c>
      <c r="Q48" s="29">
        <f t="shared" si="9"/>
        <v>3.3636363636363638</v>
      </c>
      <c r="R48" s="88">
        <f t="shared" si="9"/>
        <v>1.2142857142857142</v>
      </c>
      <c r="S48" s="29">
        <f t="shared" si="9"/>
        <v>1.1129032258064515</v>
      </c>
      <c r="T48" s="29">
        <f t="shared" si="9"/>
        <v>0.8666666666666667</v>
      </c>
      <c r="U48" s="29">
        <f t="shared" si="9"/>
        <v>1.3333333333333333</v>
      </c>
      <c r="V48" s="88">
        <f t="shared" si="9"/>
        <v>0.5980392156862745</v>
      </c>
      <c r="W48" s="18">
        <f>ROUND(W6/W25,2)</f>
        <v>0.88</v>
      </c>
      <c r="Z48" s="92">
        <f>ROUND(Z6/Z25,2)</f>
        <v>1.2</v>
      </c>
    </row>
    <row r="49" spans="1:26" ht="32.25" customHeight="1" thickBot="1">
      <c r="A49" s="115" t="s">
        <v>52</v>
      </c>
      <c r="B49" s="116"/>
      <c r="C49" s="116"/>
      <c r="D49" s="40">
        <f aca="true" t="shared" si="10" ref="D49:W49">ROUND(D36/D6*100,1)</f>
        <v>60</v>
      </c>
      <c r="E49" s="40">
        <f t="shared" si="10"/>
        <v>44</v>
      </c>
      <c r="F49" s="40">
        <f t="shared" si="10"/>
        <v>43.1</v>
      </c>
      <c r="G49" s="40">
        <f t="shared" si="10"/>
        <v>35.1</v>
      </c>
      <c r="H49" s="40">
        <f t="shared" si="10"/>
        <v>100</v>
      </c>
      <c r="I49" s="89">
        <f t="shared" si="10"/>
        <v>10.2</v>
      </c>
      <c r="J49" s="89">
        <f t="shared" si="10"/>
        <v>20</v>
      </c>
      <c r="K49" s="40">
        <f t="shared" si="10"/>
        <v>71.1</v>
      </c>
      <c r="L49" s="40">
        <f t="shared" si="10"/>
        <v>43.1</v>
      </c>
      <c r="M49" s="89">
        <f t="shared" si="10"/>
        <v>29.9</v>
      </c>
      <c r="N49" s="40">
        <f t="shared" si="10"/>
        <v>33.3</v>
      </c>
      <c r="O49" s="29">
        <f t="shared" si="10"/>
        <v>25.2</v>
      </c>
      <c r="P49" s="89">
        <f t="shared" si="10"/>
        <v>21.6</v>
      </c>
      <c r="Q49" s="40">
        <f t="shared" si="10"/>
        <v>24.3</v>
      </c>
      <c r="R49" s="89">
        <f t="shared" si="10"/>
        <v>66.7</v>
      </c>
      <c r="S49" s="40">
        <f t="shared" si="10"/>
        <v>21.7</v>
      </c>
      <c r="T49" s="40">
        <f t="shared" si="10"/>
        <v>46.2</v>
      </c>
      <c r="U49" s="40">
        <f t="shared" si="10"/>
        <v>95</v>
      </c>
      <c r="V49" s="89">
        <f t="shared" si="10"/>
        <v>23</v>
      </c>
      <c r="W49" s="18">
        <f t="shared" si="10"/>
        <v>40.5</v>
      </c>
      <c r="Z49" s="92">
        <f>ROUND(Z36/Z6*100,1)</f>
        <v>28.8</v>
      </c>
    </row>
    <row r="50" spans="1:26" ht="31.5" customHeight="1" thickBot="1">
      <c r="A50" s="115" t="s">
        <v>35</v>
      </c>
      <c r="B50" s="116"/>
      <c r="C50" s="116"/>
      <c r="D50" s="40">
        <f aca="true" t="shared" si="11" ref="D50:W50">ROUND(D41/D6*100,1)</f>
        <v>85.9</v>
      </c>
      <c r="E50" s="40">
        <f t="shared" si="11"/>
        <v>84</v>
      </c>
      <c r="F50" s="40">
        <f t="shared" si="11"/>
        <v>86.3</v>
      </c>
      <c r="G50" s="40">
        <f t="shared" si="11"/>
        <v>47.3</v>
      </c>
      <c r="H50" s="40">
        <f t="shared" si="11"/>
        <v>100</v>
      </c>
      <c r="I50" s="89">
        <f t="shared" si="11"/>
        <v>30.6</v>
      </c>
      <c r="J50" s="89">
        <f t="shared" si="11"/>
        <v>100</v>
      </c>
      <c r="K50" s="40">
        <f t="shared" si="11"/>
        <v>55.6</v>
      </c>
      <c r="L50" s="40">
        <f t="shared" si="11"/>
        <v>100</v>
      </c>
      <c r="M50" s="89">
        <f t="shared" si="11"/>
        <v>49.3</v>
      </c>
      <c r="N50" s="40">
        <f t="shared" si="11"/>
        <v>100</v>
      </c>
      <c r="O50" s="29">
        <f t="shared" si="11"/>
        <v>52.4</v>
      </c>
      <c r="P50" s="89">
        <f t="shared" si="11"/>
        <v>84.3</v>
      </c>
      <c r="Q50" s="40">
        <f t="shared" si="11"/>
        <v>91.9</v>
      </c>
      <c r="R50" s="89">
        <f t="shared" si="11"/>
        <v>100</v>
      </c>
      <c r="S50" s="40">
        <f t="shared" si="11"/>
        <v>50.7</v>
      </c>
      <c r="T50" s="40">
        <f t="shared" si="11"/>
        <v>100</v>
      </c>
      <c r="U50" s="40">
        <f t="shared" si="11"/>
        <v>53.3</v>
      </c>
      <c r="V50" s="89">
        <f t="shared" si="11"/>
        <v>91.8</v>
      </c>
      <c r="W50" s="18">
        <f t="shared" si="11"/>
        <v>74.6</v>
      </c>
      <c r="Z50" s="92">
        <f>ROUND(Z41/Z6*100,1)</f>
        <v>74.6</v>
      </c>
    </row>
    <row r="51" spans="1:26" ht="18" customHeight="1" thickBot="1">
      <c r="A51" s="115" t="s">
        <v>111</v>
      </c>
      <c r="B51" s="116"/>
      <c r="C51" s="116"/>
      <c r="D51" s="40">
        <f aca="true" t="shared" si="12" ref="D51:V51">ROUND(D40/D6*100,1)</f>
        <v>40</v>
      </c>
      <c r="E51" s="40">
        <f t="shared" si="12"/>
        <v>48</v>
      </c>
      <c r="F51" s="40">
        <f t="shared" si="12"/>
        <v>31.4</v>
      </c>
      <c r="G51" s="40">
        <f t="shared" si="12"/>
        <v>32.4</v>
      </c>
      <c r="H51" s="40">
        <f t="shared" si="12"/>
        <v>88.5</v>
      </c>
      <c r="I51" s="89">
        <f t="shared" si="12"/>
        <v>16.3</v>
      </c>
      <c r="J51" s="89">
        <f t="shared" si="12"/>
        <v>60</v>
      </c>
      <c r="K51" s="40">
        <f t="shared" si="12"/>
        <v>44.4</v>
      </c>
      <c r="L51" s="40">
        <f t="shared" si="12"/>
        <v>100</v>
      </c>
      <c r="M51" s="89">
        <f t="shared" si="12"/>
        <v>26.9</v>
      </c>
      <c r="N51" s="40">
        <f t="shared" si="12"/>
        <v>15</v>
      </c>
      <c r="O51" s="40">
        <f t="shared" si="12"/>
        <v>37.9</v>
      </c>
      <c r="P51" s="89">
        <f t="shared" si="12"/>
        <v>76.5</v>
      </c>
      <c r="Q51" s="40">
        <f t="shared" si="12"/>
        <v>75.7</v>
      </c>
      <c r="R51" s="89">
        <f t="shared" si="12"/>
        <v>23.5</v>
      </c>
      <c r="S51" s="40">
        <f t="shared" si="12"/>
        <v>50.7</v>
      </c>
      <c r="T51" s="40">
        <f t="shared" si="12"/>
        <v>42.3</v>
      </c>
      <c r="U51" s="40">
        <f t="shared" si="12"/>
        <v>45</v>
      </c>
      <c r="V51" s="89">
        <f t="shared" si="12"/>
        <v>70.5</v>
      </c>
      <c r="W51" s="18">
        <f>ROUND(AVERAGE(D51:V51),1)</f>
        <v>48.7</v>
      </c>
      <c r="Z51" s="94">
        <f>ROUND(AVERAGE(I51,J51,M51,P51,R51,V51),1)</f>
        <v>45.6</v>
      </c>
    </row>
  </sheetData>
  <sheetProtection/>
  <mergeCells count="11">
    <mergeCell ref="A51:C51"/>
    <mergeCell ref="A50:C50"/>
    <mergeCell ref="A45:C45"/>
    <mergeCell ref="A44:C44"/>
    <mergeCell ref="A46:C46"/>
    <mergeCell ref="A48:C48"/>
    <mergeCell ref="A1:V1"/>
    <mergeCell ref="D3:W3"/>
    <mergeCell ref="A2:W2"/>
    <mergeCell ref="A49:C49"/>
    <mergeCell ref="A47:C4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8"/>
  <sheetViews>
    <sheetView zoomScale="98" zoomScaleNormal="98" zoomScalePageLayoutView="0" workbookViewId="0" topLeftCell="A1">
      <pane ySplit="4" topLeftCell="A5" activePane="bottomLeft" state="frozen"/>
      <selection pane="topLeft" activeCell="A1" sqref="A1"/>
      <selection pane="bottomLeft" activeCell="K70" sqref="K70"/>
    </sheetView>
  </sheetViews>
  <sheetFormatPr defaultColWidth="8.875" defaultRowHeight="18" customHeight="1"/>
  <cols>
    <col min="1" max="1" width="4.00390625" style="1" customWidth="1"/>
    <col min="2" max="2" width="57.625" style="1" customWidth="1"/>
    <col min="3" max="3" width="7.875" style="8" customWidth="1"/>
    <col min="4" max="22" width="5.625" style="11" customWidth="1"/>
    <col min="23" max="23" width="8.00390625" style="1" customWidth="1"/>
    <col min="24" max="16384" width="8.875" style="1" customWidth="1"/>
  </cols>
  <sheetData>
    <row r="1" spans="1:23" ht="36.75" customHeight="1">
      <c r="A1" s="132" t="s">
        <v>20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</row>
    <row r="2" spans="1:23" ht="15.75" customHeight="1">
      <c r="A2" s="133" t="s">
        <v>116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23" ht="18" customHeight="1">
      <c r="A3" s="45" t="s">
        <v>0</v>
      </c>
      <c r="B3" s="127" t="s">
        <v>16</v>
      </c>
      <c r="C3" s="125" t="s">
        <v>19</v>
      </c>
      <c r="D3" s="124" t="s">
        <v>12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</row>
    <row r="4" spans="1:23" ht="30.75" customHeight="1">
      <c r="A4" s="46"/>
      <c r="B4" s="128"/>
      <c r="C4" s="126"/>
      <c r="D4" s="47">
        <v>1</v>
      </c>
      <c r="E4" s="47">
        <v>2</v>
      </c>
      <c r="F4" s="47">
        <v>4</v>
      </c>
      <c r="G4" s="47">
        <v>5</v>
      </c>
      <c r="H4" s="47">
        <v>6</v>
      </c>
      <c r="I4" s="47">
        <v>7</v>
      </c>
      <c r="J4" s="47">
        <v>8</v>
      </c>
      <c r="K4" s="47">
        <v>9</v>
      </c>
      <c r="L4" s="47">
        <v>11</v>
      </c>
      <c r="M4" s="47">
        <v>16</v>
      </c>
      <c r="N4" s="47">
        <v>21</v>
      </c>
      <c r="O4" s="47">
        <v>22</v>
      </c>
      <c r="P4" s="47">
        <v>23</v>
      </c>
      <c r="Q4" s="47">
        <v>24</v>
      </c>
      <c r="R4" s="47">
        <v>25</v>
      </c>
      <c r="S4" s="47">
        <v>26</v>
      </c>
      <c r="T4" s="47">
        <v>27</v>
      </c>
      <c r="U4" s="47">
        <v>28</v>
      </c>
      <c r="V4" s="47">
        <v>29</v>
      </c>
      <c r="W4" s="48" t="s">
        <v>26</v>
      </c>
    </row>
    <row r="5" spans="1:23" s="3" customFormat="1" ht="33" customHeight="1">
      <c r="A5" s="49" t="s">
        <v>15</v>
      </c>
      <c r="B5" s="136" t="s">
        <v>75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</row>
    <row r="6" spans="1:25" s="3" customFormat="1" ht="27" customHeight="1">
      <c r="A6" s="50">
        <v>1</v>
      </c>
      <c r="B6" s="76" t="s">
        <v>57</v>
      </c>
      <c r="C6" s="52">
        <v>1</v>
      </c>
      <c r="D6" s="53">
        <f>ROUND(Вх!D7/Вх!D5*100,2)*$C$6</f>
        <v>14.03</v>
      </c>
      <c r="E6" s="53">
        <f>ROUND(Вх!E7/Вх!E5*100,2)*$C$6</f>
        <v>29.02</v>
      </c>
      <c r="F6" s="53">
        <f>ROUND(Вх!F7/Вх!F5*100,2)*$C$6</f>
        <v>17.38</v>
      </c>
      <c r="G6" s="53">
        <f>ROUND(Вх!G7/Вх!G5*100,2)*$C$6</f>
        <v>18.4</v>
      </c>
      <c r="H6" s="53">
        <f>ROUND(Вх!H7/Вх!H5*100,2)*$C$6</f>
        <v>15.91</v>
      </c>
      <c r="I6" s="53">
        <f>ROUND(Вх!I7/Вх!I5*100,2)*$C$6</f>
        <v>3.8</v>
      </c>
      <c r="J6" s="53">
        <f>ROUND(Вх!J7/Вх!J5*100,2)*$C$6</f>
        <v>8.77</v>
      </c>
      <c r="K6" s="53">
        <f>ROUND(Вх!K7/Вх!K5*100,2)*$C$6</f>
        <v>20.64</v>
      </c>
      <c r="L6" s="53">
        <f>ROUND(Вх!L7/Вх!L5*100,2)*$C$6</f>
        <v>22.94</v>
      </c>
      <c r="M6" s="53">
        <f>ROUND(Вх!M7/Вх!M5*100,2)*$C$6</f>
        <v>17.09</v>
      </c>
      <c r="N6" s="53">
        <f>ROUND(Вх!N7/Вх!N5*100,2)*$C$6</f>
        <v>24.76</v>
      </c>
      <c r="O6" s="53">
        <f>ROUND(Вх!O7/Вх!O5*100,2)*$C$6</f>
        <v>14.13</v>
      </c>
      <c r="P6" s="53">
        <f>ROUND(Вх!P7/Вх!P5*100,2)*$C$6</f>
        <v>12.82</v>
      </c>
      <c r="Q6" s="53">
        <f>ROUND(Вх!Q7/Вх!Q5*100,2)*$C$6</f>
        <v>7.08</v>
      </c>
      <c r="R6" s="53">
        <f>ROUND(Вх!R7/Вх!R5*100,2)*$C$6</f>
        <v>16.3</v>
      </c>
      <c r="S6" s="53">
        <f>ROUND(Вх!S7/Вх!S5*100,2)*$C$6</f>
        <v>11.5</v>
      </c>
      <c r="T6" s="53">
        <f>ROUND(Вх!T7/Вх!T5*100,2)*$C$6</f>
        <v>19.15</v>
      </c>
      <c r="U6" s="53">
        <f>ROUND(Вх!U7/Вх!U5*100,2)*$C$6</f>
        <v>11.26</v>
      </c>
      <c r="V6" s="53">
        <f>ROUND(Вх!V7/Вх!V5*100,2)*$C$6</f>
        <v>23.81</v>
      </c>
      <c r="W6" s="54">
        <f>ROUND(AVERAGE(D6:V6),2)</f>
        <v>16.25</v>
      </c>
      <c r="X6" s="78">
        <f>W6/$W$22</f>
        <v>0.12988570058348653</v>
      </c>
      <c r="Y6" s="83" t="s">
        <v>79</v>
      </c>
    </row>
    <row r="7" spans="1:24" s="3" customFormat="1" ht="39" customHeight="1">
      <c r="A7" s="50">
        <v>2</v>
      </c>
      <c r="B7" s="76" t="s">
        <v>98</v>
      </c>
      <c r="C7" s="52">
        <v>2</v>
      </c>
      <c r="D7" s="53">
        <f>(ROUND(Вх!D8/Вх!D5*100,2)+Вх!D8*0.01)*$C$7</f>
        <v>24.48</v>
      </c>
      <c r="E7" s="53">
        <f>(ROUND(Вх!E8/Вх!E5*100,2)+Вх!E8*0.01)*$C$7</f>
        <v>55.98</v>
      </c>
      <c r="F7" s="53">
        <f>(ROUND(Вх!F8/Вх!F5*100,2)+Вх!F8*0.01)*$C$7</f>
        <v>30.259999999999998</v>
      </c>
      <c r="G7" s="53">
        <f>(ROUND(Вх!G8/Вх!G5*100,2)+Вх!G8*0.01)*$C$7</f>
        <v>35.120000000000005</v>
      </c>
      <c r="H7" s="53">
        <f>(ROUND(Вх!H8/Вх!H5*100,2)+Вх!H8*0.01)*$C$7</f>
        <v>23.22</v>
      </c>
      <c r="I7" s="53">
        <f>(ROUND(Вх!I8/Вх!I5*100,2)+Вх!I8*0.01)*$C$7</f>
        <v>3.54</v>
      </c>
      <c r="J7" s="53">
        <f>(ROUND(Вх!J8/Вх!J5*100,2)+Вх!J8*0.01)*$C$7</f>
        <v>15.34</v>
      </c>
      <c r="K7" s="53">
        <f>(ROUND(Вх!K8/Вх!K5*100,2)+Вх!K8*0.01)*$C$7</f>
        <v>35.58</v>
      </c>
      <c r="L7" s="53">
        <f>(ROUND(Вх!L8/Вх!L5*100,2)+Вх!L8*0.01)*$C$7</f>
        <v>38.78</v>
      </c>
      <c r="M7" s="53">
        <f>(ROUND(Вх!M8/Вх!M5*100,2)+Вх!M8*0.01)*$C$7</f>
        <v>18.040000000000003</v>
      </c>
      <c r="N7" s="53">
        <f>(ROUND(Вх!N8/Вх!N5*100,2)+Вх!N8*0.01)*$C$7</f>
        <v>49.22</v>
      </c>
      <c r="O7" s="53">
        <f>(ROUND(Вх!O8/Вх!O5*100,2)+Вх!O8*0.01)*$C$7</f>
        <v>24.12</v>
      </c>
      <c r="P7" s="53">
        <f>(ROUND(Вх!P8/Вх!P5*100,2)+Вх!P8*0.01)*$C$7</f>
        <v>21.02</v>
      </c>
      <c r="Q7" s="53">
        <f>(ROUND(Вх!Q8/Вх!Q5*100,2)+Вх!Q8*0.01)*$C$7</f>
        <v>12.120000000000001</v>
      </c>
      <c r="R7" s="53">
        <f>(ROUND(Вх!R8/Вх!R5*100,2)+Вх!R8*0.01)*$C$7</f>
        <v>25.18</v>
      </c>
      <c r="S7" s="53">
        <f>(ROUND(Вх!S8/Вх!S5*100,2)+Вх!S8*0.01)*$C$7</f>
        <v>21.74</v>
      </c>
      <c r="T7" s="53">
        <f>(ROUND(Вх!T8/Вх!T5*100,2)+Вх!T8*0.01)*$C$7</f>
        <v>40.199999999999996</v>
      </c>
      <c r="U7" s="53">
        <f>(ROUND(Вх!U8/Вх!U5*100,2)+Вх!U8*0.01)*$C$7</f>
        <v>20.42</v>
      </c>
      <c r="V7" s="53">
        <f>(ROUND(Вх!V8/Вх!V5*100,2)+Вх!V8*0.01)*$C$7</f>
        <v>36.940000000000005</v>
      </c>
      <c r="W7" s="54">
        <f aca="true" t="shared" si="0" ref="W7:W21">ROUND(AVERAGE(D7:V7),2)</f>
        <v>27.96</v>
      </c>
      <c r="X7" s="78">
        <f aca="true" t="shared" si="1" ref="X7:X22">W7/$W$22</f>
        <v>0.22348333466549436</v>
      </c>
    </row>
    <row r="8" spans="1:24" s="3" customFormat="1" ht="25.5" customHeight="1">
      <c r="A8" s="50">
        <v>3</v>
      </c>
      <c r="B8" s="51" t="s">
        <v>56</v>
      </c>
      <c r="C8" s="52">
        <v>5</v>
      </c>
      <c r="D8" s="53">
        <f>ROUND(Вх!D8/Вх!D7,2)*$C$8</f>
        <v>4.050000000000001</v>
      </c>
      <c r="E8" s="53">
        <f>ROUND(Вх!E8/Вх!E7,2)*$C$8</f>
        <v>4.6000000000000005</v>
      </c>
      <c r="F8" s="53">
        <f>ROUND(Вх!F8/Вх!F7,2)*$C$8</f>
        <v>4.2</v>
      </c>
      <c r="G8" s="53">
        <f>ROUND(Вх!G8/Вх!G7,2)*$C$8</f>
        <v>4.5</v>
      </c>
      <c r="H8" s="53">
        <f>ROUND(Вх!H8/Вх!H7,2)*$C$8</f>
        <v>3.55</v>
      </c>
      <c r="I8" s="53">
        <f>ROUND(Вх!I8/Вх!I7,2)*$C$8</f>
        <v>2.2</v>
      </c>
      <c r="J8" s="53">
        <f>ROUND(Вх!J8/Вх!J7,2)*$C$8</f>
        <v>4.2</v>
      </c>
      <c r="K8" s="53">
        <f>ROUND(Вх!K8/Вх!K7,2)*$C$8</f>
        <v>4.1</v>
      </c>
      <c r="L8" s="53">
        <f>ROUND(Вх!L8/Вх!L7,2)*$C$8</f>
        <v>3.95</v>
      </c>
      <c r="M8" s="53">
        <f>ROUND(Вх!M8/Вх!M7,2)*$C$8</f>
        <v>2.5</v>
      </c>
      <c r="N8" s="53">
        <f>ROUND(Вх!N8/Вх!N7,2)*$C$8</f>
        <v>4.75</v>
      </c>
      <c r="O8" s="53">
        <f>ROUND(Вх!O8/Вх!O7,2)*$C$8</f>
        <v>3.85</v>
      </c>
      <c r="P8" s="53">
        <f>ROUND(Вх!P8/Вх!P7,2)*$C$8</f>
        <v>3.9000000000000004</v>
      </c>
      <c r="Q8" s="53">
        <f>ROUND(Вх!Q8/Вх!Q7,2)*$C$8</f>
        <v>4</v>
      </c>
      <c r="R8" s="53">
        <f>ROUND(Вх!R8/Вх!R7,2)*$C$8</f>
        <v>3.75</v>
      </c>
      <c r="S8" s="53">
        <f>ROUND(Вх!S8/Вх!S7,2)*$C$8</f>
        <v>4.45</v>
      </c>
      <c r="T8" s="53">
        <f>ROUND(Вх!T8/Вх!T7,2)*$C$8</f>
        <v>5</v>
      </c>
      <c r="U8" s="53">
        <f>ROUND(Вх!U8/Вх!U7,2)*$C$8</f>
        <v>4.3</v>
      </c>
      <c r="V8" s="53">
        <f>ROUND(Вх!V8/Вх!V7,2)*$C$8</f>
        <v>3.7</v>
      </c>
      <c r="W8" s="54">
        <f t="shared" si="0"/>
        <v>3.98</v>
      </c>
      <c r="X8" s="78">
        <f t="shared" si="1"/>
        <v>0.031812005435217006</v>
      </c>
    </row>
    <row r="9" spans="1:24" s="3" customFormat="1" ht="25.5" customHeight="1">
      <c r="A9" s="50">
        <v>4</v>
      </c>
      <c r="B9" s="51" t="s">
        <v>55</v>
      </c>
      <c r="C9" s="52">
        <v>-5</v>
      </c>
      <c r="D9" s="53">
        <f>ROUND(Вх!D9/Вх!D7,2)*$C$9</f>
        <v>-0.8500000000000001</v>
      </c>
      <c r="E9" s="53">
        <f>ROUND(Вх!E9/Вх!E7,2)*$C$9</f>
        <v>-0.75</v>
      </c>
      <c r="F9" s="53">
        <f>ROUND(Вх!F9/Вх!F7,2)*$C$9</f>
        <v>0</v>
      </c>
      <c r="G9" s="53">
        <f>ROUND(Вх!G9/Вх!G7,2)*$C$9</f>
        <v>0</v>
      </c>
      <c r="H9" s="53">
        <f>ROUND(Вх!H9/Вх!H7,2)*$C$9</f>
        <v>-0.8500000000000001</v>
      </c>
      <c r="I9" s="53">
        <f>ROUND(Вх!I9/Вх!I7,2)*$C$9</f>
        <v>-0.8500000000000001</v>
      </c>
      <c r="J9" s="53">
        <f>ROUND(Вх!J9/Вх!J7,2)*$C$9</f>
        <v>-0.44999999999999996</v>
      </c>
      <c r="K9" s="53">
        <f>ROUND(Вх!K9/Вх!K7,2)*$C$9</f>
        <v>-0.1</v>
      </c>
      <c r="L9" s="53">
        <f>ROUND(Вх!L9/Вх!L7,2)*$C$9</f>
        <v>-0.55</v>
      </c>
      <c r="M9" s="53">
        <f>ROUND(Вх!M9/Вх!M7,2)*$C$9</f>
        <v>-1.1500000000000001</v>
      </c>
      <c r="N9" s="53">
        <f>ROUND(Вх!N9/Вх!N7,2)*$C$9</f>
        <v>-0.25</v>
      </c>
      <c r="O9" s="53">
        <f>ROUND(Вх!O9/Вх!O7,2)*$C$9</f>
        <v>-0.8500000000000001</v>
      </c>
      <c r="P9" s="53">
        <f>ROUND(Вх!P9/Вх!P7,2)*$C$9</f>
        <v>-0.35000000000000003</v>
      </c>
      <c r="Q9" s="53">
        <f>ROUND(Вх!Q9/Вх!Q7,2)*$C$9</f>
        <v>0</v>
      </c>
      <c r="R9" s="53">
        <f>ROUND(Вх!R9/Вх!R7,2)*$C$9</f>
        <v>-1.25</v>
      </c>
      <c r="S9" s="53">
        <f>ROUND(Вх!S9/Вх!S7,2)*$C$9</f>
        <v>-0.25</v>
      </c>
      <c r="T9" s="53">
        <f>ROUND(Вх!T9/Вх!T7,2)*$C$9</f>
        <v>-0.8500000000000001</v>
      </c>
      <c r="U9" s="53">
        <f>ROUND(Вх!U9/Вх!U7,2)*$C$9</f>
        <v>0</v>
      </c>
      <c r="V9" s="53">
        <f>ROUND(Вх!V9/Вх!V7,2)*$C$9</f>
        <v>0</v>
      </c>
      <c r="W9" s="54">
        <f t="shared" si="0"/>
        <v>-0.49</v>
      </c>
      <c r="X9" s="78">
        <f t="shared" si="1"/>
        <v>-0.003916553432978979</v>
      </c>
    </row>
    <row r="10" spans="1:24" ht="27.75" customHeight="1">
      <c r="A10" s="50">
        <v>5</v>
      </c>
      <c r="B10" s="51" t="s">
        <v>54</v>
      </c>
      <c r="C10" s="52">
        <v>1</v>
      </c>
      <c r="D10" s="53">
        <f>ROUND(Вх!D10/Вх!D5*100,3)*$C$10</f>
        <v>0.383</v>
      </c>
      <c r="E10" s="53">
        <f>ROUND(Вх!E10/Вх!E5*100,3)*$C$10</f>
        <v>0.67</v>
      </c>
      <c r="F10" s="53">
        <f>ROUND(Вх!F10/Вх!F5*100,3)*$C$10</f>
        <v>0</v>
      </c>
      <c r="G10" s="53">
        <f>ROUND(Вх!G10/Вх!G5*100,3)*$C$10</f>
        <v>0.472</v>
      </c>
      <c r="H10" s="53">
        <f>ROUND(Вх!H10/Вх!H5*100,3)*$C$10</f>
        <v>0</v>
      </c>
      <c r="I10" s="53">
        <f>ROUND(Вх!I10/Вх!I5*100,3)*$C$10</f>
        <v>0</v>
      </c>
      <c r="J10" s="53">
        <f>ROUND(Вх!J10/Вх!J5*100,3)*$C$10</f>
        <v>0.274</v>
      </c>
      <c r="K10" s="53">
        <f>ROUND(Вх!K10/Вх!K5*100,3)*$C$10</f>
        <v>0</v>
      </c>
      <c r="L10" s="53">
        <f>ROUND(Вх!L10/Вх!L5*100,3)*$C$10</f>
        <v>0.459</v>
      </c>
      <c r="M10" s="53">
        <f>ROUND(Вх!M10/Вх!M5*100,3)*$C$10</f>
        <v>0</v>
      </c>
      <c r="N10" s="53">
        <f>ROUND(Вх!N10/Вх!N5*100,3)*$C$10</f>
        <v>0</v>
      </c>
      <c r="O10" s="53">
        <f>ROUND(Вх!O10/Вх!O5*100,3)*$C$10</f>
        <v>1.511</v>
      </c>
      <c r="P10" s="53">
        <f>ROUND(Вх!P10/Вх!P5*100,3)*$C$10</f>
        <v>0.214</v>
      </c>
      <c r="Q10" s="53">
        <f>ROUND(Вх!Q10/Вх!Q5*100,3)*$C$10</f>
        <v>0.308</v>
      </c>
      <c r="R10" s="53">
        <f>ROUND(Вх!R10/Вх!R5*100,3)*$C$10</f>
        <v>0</v>
      </c>
      <c r="S10" s="53">
        <f>ROUND(Вх!S10/Вх!S5*100,3)*$C$10</f>
        <v>0</v>
      </c>
      <c r="T10" s="53">
        <f>ROUND(Вх!T10/Вх!T5*100,3)*$C$10</f>
        <v>0.202</v>
      </c>
      <c r="U10" s="53">
        <f>ROUND(Вх!U10/Вх!U5*100,3)*$C$10</f>
        <v>0</v>
      </c>
      <c r="V10" s="53">
        <f>ROUND(Вх!V10/Вх!V5*100,3)*$C$10</f>
        <v>0</v>
      </c>
      <c r="W10" s="54">
        <f t="shared" si="0"/>
        <v>0.24</v>
      </c>
      <c r="X10" s="78">
        <f t="shared" si="1"/>
        <v>0.001918311885540724</v>
      </c>
    </row>
    <row r="11" spans="1:24" ht="30" customHeight="1">
      <c r="A11" s="50">
        <v>6</v>
      </c>
      <c r="B11" s="51" t="s">
        <v>99</v>
      </c>
      <c r="C11" s="52">
        <v>10</v>
      </c>
      <c r="D11" s="53">
        <f>(ROUND(Вх!D12/Вх!D6*10,3)+Вх!D12*0.01)*$C$11</f>
        <v>10.209999999999999</v>
      </c>
      <c r="E11" s="53">
        <f>(ROUND(Вх!E12/Вх!E6*10,3)+Вх!E12*0.01)*$C$11</f>
        <v>63</v>
      </c>
      <c r="F11" s="53">
        <f>(ROUND(Вх!F12/Вх!F6*10,3)+Вх!F12*0.01)*$C$11</f>
        <v>2.06</v>
      </c>
      <c r="G11" s="53">
        <f>(ROUND(Вх!G12/Вх!G6*10,3)+Вх!G12*0.01)*$C$11</f>
        <v>10.16</v>
      </c>
      <c r="H11" s="53">
        <f>(ROUND(Вх!H12/Вх!H6*10,3)+Вх!H12*0.01)*$C$11</f>
        <v>3.95</v>
      </c>
      <c r="I11" s="53">
        <f>(ROUND(Вх!I12/Вх!I6*10,3)+Вх!I12*0.01)*$C$11</f>
        <v>2.14</v>
      </c>
      <c r="J11" s="53">
        <f>(ROUND(Вх!J12/Вх!J6*10,3)+Вх!J12*0.01)*$C$11</f>
        <v>2.6</v>
      </c>
      <c r="K11" s="53">
        <f>(ROUND(Вх!K12/Вх!K6*10,3)+Вх!K12*0.01)*$C$11</f>
        <v>27.869999999999997</v>
      </c>
      <c r="L11" s="53">
        <f>(ROUND(Вх!L12/Вх!L6*10,3)+Вх!L12*0.01)*$C$11</f>
        <v>12.36</v>
      </c>
      <c r="M11" s="53">
        <f>(ROUND(Вх!M12/Вх!M6*10,3)+Вх!M12*0.01)*$C$11</f>
        <v>6.37</v>
      </c>
      <c r="N11" s="53">
        <f>(ROUND(Вх!N12/Вх!N6*10,3)+Вх!N12*0.01)*$C$11</f>
        <v>10.600000000000001</v>
      </c>
      <c r="O11" s="53">
        <f>(ROUND(Вх!O12/Вх!O6*10,3)+Вх!O12*0.01)*$C$11</f>
        <v>2.14</v>
      </c>
      <c r="P11" s="53">
        <f>(ROUND(Вх!P12/Вх!P6*10,3)+Вх!P12*0.01)*$C$11</f>
        <v>6.18</v>
      </c>
      <c r="Q11" s="53">
        <f>(ROUND(Вх!Q12/Вх!Q6*10,3)+Вх!Q12*0.01)*$C$11</f>
        <v>2.9000000000000004</v>
      </c>
      <c r="R11" s="53">
        <f>(ROUND(Вх!R12/Вх!R6*10,3)+Вх!R12*0.01)*$C$11</f>
        <v>4.12</v>
      </c>
      <c r="S11" s="53">
        <f>(ROUND(Вх!S12/Вх!S6*10,3)+Вх!S12*0.01)*$C$11</f>
        <v>3.1</v>
      </c>
      <c r="T11" s="53">
        <f>(ROUND(Вх!T12/Вх!T6*10,3)+Вх!T12*0.01)*$C$11</f>
        <v>10.120000000000001</v>
      </c>
      <c r="U11" s="53">
        <f>(ROUND(Вх!U12/Вх!U6*10,3)+Вх!U12*0.01)*$C$11</f>
        <v>3.5300000000000002</v>
      </c>
      <c r="V11" s="53">
        <f>(ROUND(Вх!V12/Вх!V6*10,3)+Вх!V12*0.01)*$C$11</f>
        <v>10.440000000000001</v>
      </c>
      <c r="W11" s="54">
        <f t="shared" si="0"/>
        <v>10.2</v>
      </c>
      <c r="X11" s="78">
        <f t="shared" si="1"/>
        <v>0.08152825513548077</v>
      </c>
    </row>
    <row r="12" spans="1:24" ht="25.5" customHeight="1">
      <c r="A12" s="50">
        <v>7</v>
      </c>
      <c r="B12" s="51" t="s">
        <v>100</v>
      </c>
      <c r="C12" s="52">
        <v>10</v>
      </c>
      <c r="D12" s="53">
        <f>(ROUND(Вх!D13/Вх!D6*10,3)+Вх!D13*0.01)*$C$12</f>
        <v>1.28</v>
      </c>
      <c r="E12" s="53">
        <f>(ROUND(Вх!E13/Вх!E6*10,3)+Вх!E13*0.01)*$C$12</f>
        <v>4.2</v>
      </c>
      <c r="F12" s="53">
        <f>(ROUND(Вх!F13/Вх!F6*10,3)+Вх!F13*0.01)*$C$12</f>
        <v>0</v>
      </c>
      <c r="G12" s="53">
        <f>(ROUND(Вх!G13/Вх!G6*10,3)+Вх!G13*0.01)*$C$12</f>
        <v>5.8100000000000005</v>
      </c>
      <c r="H12" s="53">
        <f>(ROUND(Вх!H13/Вх!H6*10,3)+Вх!H13*0.01)*$C$12</f>
        <v>0</v>
      </c>
      <c r="I12" s="53">
        <f>(ROUND(Вх!I13/Вх!I6*10,3)+Вх!I13*0.01)*$C$12</f>
        <v>0</v>
      </c>
      <c r="J12" s="53">
        <f>(ROUND(Вх!J13/Вх!J6*10,3)+Вх!J13*0.01)*$C$12</f>
        <v>0</v>
      </c>
      <c r="K12" s="53">
        <f>(ROUND(Вх!K13/Вх!K6*10,3)+Вх!K13*0.01)*$C$12</f>
        <v>2.3200000000000003</v>
      </c>
      <c r="L12" s="53">
        <f>(ROUND(Вх!L13/Вх!L6*10,3)+Вх!L13*0.01)*$C$12</f>
        <v>2.06</v>
      </c>
      <c r="M12" s="53">
        <f>(ROUND(Вх!M13/Вх!M6*10,3)+Вх!M13*0.01)*$C$12</f>
        <v>0</v>
      </c>
      <c r="N12" s="53">
        <f>(ROUND(Вх!N13/Вх!N6*10,3)+Вх!N13*0.01)*$C$12</f>
        <v>0</v>
      </c>
      <c r="O12" s="53">
        <f>(ROUND(Вх!O13/Вх!O6*10,3)+Вх!O13*0.01)*$C$12</f>
        <v>0</v>
      </c>
      <c r="P12" s="53">
        <f>(ROUND(Вх!P13/Вх!P6*10,3)+Вх!P13*0.01)*$C$12</f>
        <v>0</v>
      </c>
      <c r="Q12" s="53">
        <f>(ROUND(Вх!Q13/Вх!Q6*10,3)+Вх!Q13*0.01)*$C$12</f>
        <v>1.4500000000000002</v>
      </c>
      <c r="R12" s="53">
        <f>(ROUND(Вх!R13/Вх!R6*10,3)+Вх!R13*0.01)*$C$12</f>
        <v>0</v>
      </c>
      <c r="S12" s="53">
        <f>(ROUND(Вх!S13/Вх!S6*10,3)+Вх!S13*0.01)*$C$12</f>
        <v>0</v>
      </c>
      <c r="T12" s="53">
        <f>(ROUND(Вх!T13/Вх!T6*10,3)+Вх!T13*0.01)*$C$12</f>
        <v>4.050000000000001</v>
      </c>
      <c r="U12" s="53">
        <f>(ROUND(Вх!U13/Вх!U6*10,3)+Вх!U13*0.01)*$C$12</f>
        <v>0</v>
      </c>
      <c r="V12" s="53">
        <f>(ROUND(Вх!V13/Вх!V6*10,3)+Вх!V13*0.01)*$C$12</f>
        <v>3.4800000000000004</v>
      </c>
      <c r="W12" s="54">
        <f t="shared" si="0"/>
        <v>1.3</v>
      </c>
      <c r="X12" s="78">
        <f t="shared" si="1"/>
        <v>0.010390856046678923</v>
      </c>
    </row>
    <row r="13" spans="1:24" ht="27.75" customHeight="1">
      <c r="A13" s="50"/>
      <c r="B13" s="51" t="s">
        <v>101</v>
      </c>
      <c r="C13" s="52">
        <v>10</v>
      </c>
      <c r="D13" s="53">
        <f>(ROUND(Вх!D14/Вх!D6*10,3)+Вх!D14*0.01)*$C$13</f>
        <v>2.55</v>
      </c>
      <c r="E13" s="53">
        <f>(ROUND(Вх!E14/Вх!E6*10,3)+Вх!E14*0.01)*$C$13</f>
        <v>37.800000000000004</v>
      </c>
      <c r="F13" s="53">
        <f>(ROUND(Вх!F14/Вх!F6*10,3)+Вх!F14*0.01)*$C$13</f>
        <v>4.12</v>
      </c>
      <c r="G13" s="53">
        <f>(ROUND(Вх!G14/Вх!G6*10,3)+Вх!G14*0.01)*$C$13</f>
        <v>2.9000000000000004</v>
      </c>
      <c r="H13" s="53">
        <f>(ROUND(Вх!H14/Вх!H6*10,3)+Вх!H14*0.01)*$C$13</f>
        <v>0</v>
      </c>
      <c r="I13" s="53">
        <f>(ROUND(Вх!I14/Вх!I6*10,3)+Вх!I14*0.01)*$C$13</f>
        <v>0</v>
      </c>
      <c r="J13" s="53">
        <f>(ROUND(Вх!J14/Вх!J6*10,3)+Вх!J14*0.01)*$C$13</f>
        <v>2.6</v>
      </c>
      <c r="K13" s="53">
        <f>(ROUND(Вх!K14/Вх!K6*10,3)+Вх!K14*0.01)*$C$13</f>
        <v>20.9</v>
      </c>
      <c r="L13" s="53">
        <f>(ROUND(Вх!L14/Вх!L6*10,3)+Вх!L14*0.01)*$C$13</f>
        <v>39.15</v>
      </c>
      <c r="M13" s="53">
        <f>(ROUND(Вх!M14/Вх!M6*10,3)+Вх!M14*0.01)*$C$13</f>
        <v>11.15</v>
      </c>
      <c r="N13" s="53">
        <f>(ROUND(Вх!N14/Вх!N6*10,3)+Вх!N14*0.01)*$C$13</f>
        <v>21.200000000000003</v>
      </c>
      <c r="O13" s="53">
        <f>(ROUND(Вх!O14/Вх!O6*10,3)+Вх!O14*0.01)*$C$13</f>
        <v>1.07</v>
      </c>
      <c r="P13" s="53">
        <f>(ROUND(Вх!P14/Вх!P6*10,3)+Вх!P14*0.01)*$C$13</f>
        <v>2.06</v>
      </c>
      <c r="Q13" s="53">
        <f>(ROUND(Вх!Q14/Вх!Q6*10,3)+Вх!Q14*0.01)*$C$13</f>
        <v>2.9000000000000004</v>
      </c>
      <c r="R13" s="53">
        <f>(ROUND(Вх!R14/Вх!R6*10,3)+Вх!R14*0.01)*$C$13</f>
        <v>2.06</v>
      </c>
      <c r="S13" s="53">
        <f>(ROUND(Вх!S14/Вх!S6*10,3)+Вх!S14*0.01)*$C$13</f>
        <v>4.6499999999999995</v>
      </c>
      <c r="T13" s="53">
        <f>(ROUND(Вх!T14/Вх!T6*10,3)+Вх!T14*0.01)*$C$13</f>
        <v>10.120000000000001</v>
      </c>
      <c r="U13" s="53">
        <f>(ROUND(Вх!U14/Вх!U6*10,3)+Вх!U14*0.01)*$C$13</f>
        <v>1.7700000000000002</v>
      </c>
      <c r="V13" s="53">
        <f>(ROUND(Вх!V14/Вх!V6*10,3)+Вх!V14*0.01)*$C$13</f>
        <v>8.7</v>
      </c>
      <c r="W13" s="54">
        <f t="shared" si="0"/>
        <v>9.25</v>
      </c>
      <c r="X13" s="78">
        <f t="shared" si="1"/>
        <v>0.07393493725521541</v>
      </c>
    </row>
    <row r="14" spans="1:24" ht="24.75" customHeight="1">
      <c r="A14" s="50">
        <v>8</v>
      </c>
      <c r="B14" s="51" t="s">
        <v>102</v>
      </c>
      <c r="C14" s="52">
        <v>10</v>
      </c>
      <c r="D14" s="53">
        <f>(ROUND(Вх!D15/Вх!D6*10,3)+Вх!D15*0.01)*$C$14</f>
        <v>1.28</v>
      </c>
      <c r="E14" s="53">
        <f>(ROUND(Вх!E15/Вх!E6*10,3)+Вх!E15*0.01)*$C$14</f>
        <v>8.4</v>
      </c>
      <c r="F14" s="53">
        <f>(ROUND(Вх!F15/Вх!F6*10,3)+Вх!F15*0.01)*$C$14</f>
        <v>2.06</v>
      </c>
      <c r="G14" s="53">
        <f>(ROUND(Вх!G15/Вх!G6*10,3)+Вх!G15*0.01)*$C$14</f>
        <v>1.4500000000000002</v>
      </c>
      <c r="H14" s="53">
        <f>(ROUND(Вх!H15/Вх!H6*10,3)+Вх!H15*0.01)*$C$14</f>
        <v>0</v>
      </c>
      <c r="I14" s="53">
        <f>(ROUND(Вх!I15/Вх!I6*10,3)+Вх!I15*0.01)*$C$14</f>
        <v>0</v>
      </c>
      <c r="J14" s="53">
        <f>(ROUND(Вх!J15/Вх!J6*10,3)+Вх!J15*0.01)*$C$14</f>
        <v>0</v>
      </c>
      <c r="K14" s="53">
        <f>(ROUND(Вх!K15/Вх!K6*10,3)+Вх!K15*0.01)*$C$14</f>
        <v>4.640000000000001</v>
      </c>
      <c r="L14" s="53">
        <f>(ROUND(Вх!L15/Вх!L6*10,3)+Вх!L15*0.01)*$C$14</f>
        <v>2.06</v>
      </c>
      <c r="M14" s="53">
        <f>(ROUND(Вх!M15/Вх!M6*10,3)+Вх!M15*0.01)*$C$14</f>
        <v>3.19</v>
      </c>
      <c r="N14" s="53">
        <f>(ROUND(Вх!N15/Вх!N6*10,3)+Вх!N15*0.01)*$C$14</f>
        <v>1.7700000000000002</v>
      </c>
      <c r="O14" s="53">
        <f>(ROUND(Вх!O15/Вх!O6*10,3)+Вх!O15*0.01)*$C$14</f>
        <v>1.07</v>
      </c>
      <c r="P14" s="53">
        <f>(ROUND(Вх!P15/Вх!P6*10,3)+Вх!P15*0.01)*$C$14</f>
        <v>4.12</v>
      </c>
      <c r="Q14" s="53">
        <f>(ROUND(Вх!Q15/Вх!Q6*10,3)+Вх!Q15*0.01)*$C$14</f>
        <v>0</v>
      </c>
      <c r="R14" s="53">
        <f>(ROUND(Вх!R15/Вх!R6*10,3)+Вх!R15*0.01)*$C$14</f>
        <v>2.06</v>
      </c>
      <c r="S14" s="53">
        <f>(ROUND(Вх!S15/Вх!S6*10,3)+Вх!S15*0.01)*$C$14</f>
        <v>1.55</v>
      </c>
      <c r="T14" s="53">
        <f>(ROUND(Вх!T15/Вх!T6*10,3)+Вх!T15*0.01)*$C$14</f>
        <v>2.02</v>
      </c>
      <c r="U14" s="53">
        <f>(ROUND(Вх!U15/Вх!U6*10,3)+Вх!U15*0.01)*$C$14</f>
        <v>3.5300000000000002</v>
      </c>
      <c r="V14" s="53">
        <f>(ROUND(Вх!V15/Вх!V6*10,3)+Вх!V15*0.01)*$C$14</f>
        <v>1.7400000000000002</v>
      </c>
      <c r="W14" s="54">
        <f t="shared" si="0"/>
        <v>2.15</v>
      </c>
      <c r="X14" s="78">
        <f t="shared" si="1"/>
        <v>0.01718487730796899</v>
      </c>
    </row>
    <row r="15" spans="1:24" ht="31.5" customHeight="1">
      <c r="A15" s="50">
        <v>9</v>
      </c>
      <c r="B15" s="51" t="s">
        <v>103</v>
      </c>
      <c r="C15" s="52">
        <v>10</v>
      </c>
      <c r="D15" s="53">
        <f>(ROUND(Вх!D16/Вх!D6*10,3)+Вх!D16*0.01)*$C$15</f>
        <v>1.28</v>
      </c>
      <c r="E15" s="53">
        <f>(ROUND(Вх!E16/Вх!E6*10,3)+Вх!E16*0.01)*$C$15</f>
        <v>6.3</v>
      </c>
      <c r="F15" s="53">
        <f>(ROUND(Вх!F16/Вх!F6*10,3)+Вх!F16*0.01)*$C$15</f>
        <v>2.06</v>
      </c>
      <c r="G15" s="53">
        <f>(ROUND(Вх!G16/Вх!G6*10,3)+Вх!G16*0.01)*$C$15</f>
        <v>2.9000000000000004</v>
      </c>
      <c r="H15" s="53">
        <f>(ROUND(Вх!H16/Вх!H6*10,3)+Вх!H16*0.01)*$C$15</f>
        <v>3.95</v>
      </c>
      <c r="I15" s="53">
        <f>(ROUND(Вх!I16/Вх!I6*10,3)+Вх!I16*0.01)*$C$15</f>
        <v>2.14</v>
      </c>
      <c r="J15" s="53">
        <f>(ROUND(Вх!J16/Вх!J6*10,3)+Вх!J16*0.01)*$C$15</f>
        <v>2.6</v>
      </c>
      <c r="K15" s="53">
        <f>(ROUND(Вх!K16/Вх!K6*10,3)+Вх!K16*0.01)*$C$15</f>
        <v>4.640000000000001</v>
      </c>
      <c r="L15" s="53">
        <f>(ROUND(Вх!L16/Вх!L6*10,3)+Вх!L16*0.01)*$C$15</f>
        <v>2.06</v>
      </c>
      <c r="M15" s="53">
        <f>(ROUND(Вх!M16/Вх!M6*10,3)+Вх!M16*0.01)*$C$15</f>
        <v>3.19</v>
      </c>
      <c r="N15" s="53">
        <f>(ROUND(Вх!N16/Вх!N6*10,3)+Вх!N16*0.01)*$C$15</f>
        <v>5.300000000000001</v>
      </c>
      <c r="O15" s="53">
        <f>(ROUND(Вх!O16/Вх!O6*10,3)+Вх!O16*0.01)*$C$15</f>
        <v>2.14</v>
      </c>
      <c r="P15" s="53">
        <f>(ROUND(Вх!P16/Вх!P6*10,3)+Вх!P16*0.01)*$C$15</f>
        <v>2.06</v>
      </c>
      <c r="Q15" s="53">
        <f>(ROUND(Вх!Q16/Вх!Q6*10,3)+Вх!Q16*0.01)*$C$15</f>
        <v>2.9000000000000004</v>
      </c>
      <c r="R15" s="53">
        <f>(ROUND(Вх!R16/Вх!R6*10,3)+Вх!R16*0.01)*$C$15</f>
        <v>2.06</v>
      </c>
      <c r="S15" s="53">
        <f>(ROUND(Вх!S16/Вх!S6*10,3)+Вх!S16*0.01)*$C$15</f>
        <v>3.1</v>
      </c>
      <c r="T15" s="53">
        <f>(ROUND(Вх!T16/Вх!T6*10,3)+Вх!T16*0.01)*$C$15</f>
        <v>2.02</v>
      </c>
      <c r="U15" s="53">
        <f>(ROUND(Вх!U16/Вх!U6*10,3)+Вх!U16*0.01)*$C$15</f>
        <v>1.7700000000000002</v>
      </c>
      <c r="V15" s="53">
        <f>(ROUND(Вх!V16/Вх!V6*10,3)+Вх!V16*0.01)*$C$15</f>
        <v>3.4800000000000004</v>
      </c>
      <c r="W15" s="54">
        <f t="shared" si="0"/>
        <v>2.94</v>
      </c>
      <c r="X15" s="78">
        <f t="shared" si="1"/>
        <v>0.02349932059787387</v>
      </c>
    </row>
    <row r="16" spans="1:24" ht="24.75" customHeight="1">
      <c r="A16" s="50">
        <v>10</v>
      </c>
      <c r="B16" s="51" t="s">
        <v>104</v>
      </c>
      <c r="C16" s="52">
        <v>5</v>
      </c>
      <c r="D16" s="53">
        <f>(ROUND(Вх!D17/Вх!D6*10,3)+Вх!D17*0.01)*$C$16</f>
        <v>1.275</v>
      </c>
      <c r="E16" s="53">
        <f>(ROUND(Вх!E17/Вх!E6*10,3)+Вх!E17*0.01)*$C$16</f>
        <v>5.25</v>
      </c>
      <c r="F16" s="53">
        <f>(ROUND(Вх!F17/Вх!F6*10,3)+Вх!F17*0.01)*$C$16</f>
        <v>1.03</v>
      </c>
      <c r="G16" s="53">
        <f>(ROUND(Вх!G17/Вх!G6*10,3)+Вх!G17*0.01)*$C$16</f>
        <v>2.9050000000000002</v>
      </c>
      <c r="H16" s="53">
        <f>(ROUND(Вх!H17/Вх!H6*10,3)+Вх!H17*0.01)*$C$16</f>
        <v>0</v>
      </c>
      <c r="I16" s="53">
        <f>(ROUND(Вх!I17/Вх!I6*10,3)+Вх!I17*0.01)*$C$16</f>
        <v>2.14</v>
      </c>
      <c r="J16" s="53">
        <f>(ROUND(Вх!J17/Вх!J6*10,3)+Вх!J17*0.01)*$C$16</f>
        <v>1.3</v>
      </c>
      <c r="K16" s="53">
        <f>(ROUND(Вх!K17/Вх!K6*10,3)+Вх!K17*0.01)*$C$16</f>
        <v>9.290000000000001</v>
      </c>
      <c r="L16" s="53">
        <f>(ROUND(Вх!L17/Вх!L6*10,3)+Вх!L17*0.01)*$C$16</f>
        <v>3.09</v>
      </c>
      <c r="M16" s="53">
        <f>(ROUND(Вх!M17/Вх!M6*10,3)+Вх!M17*0.01)*$C$16</f>
        <v>1.595</v>
      </c>
      <c r="N16" s="53">
        <f>(ROUND(Вх!N17/Вх!N6*10,3)+Вх!N17*0.01)*$C$16</f>
        <v>3.535</v>
      </c>
      <c r="O16" s="53">
        <f>(ROUND(Вх!O17/Вх!O6*10,3)+Вх!O17*0.01)*$C$16</f>
        <v>2.6750000000000003</v>
      </c>
      <c r="P16" s="53">
        <f>(ROUND(Вх!P17/Вх!P6*10,3)+Вх!P17*0.01)*$C$16</f>
        <v>1.03</v>
      </c>
      <c r="Q16" s="53">
        <f>(ROUND(Вх!Q17/Вх!Q6*10,3)+Вх!Q17*0.01)*$C$16</f>
        <v>2.9050000000000002</v>
      </c>
      <c r="R16" s="53">
        <f>(ROUND(Вх!R17/Вх!R6*10,3)+Вх!R17*0.01)*$C$16</f>
        <v>5.15</v>
      </c>
      <c r="S16" s="53">
        <f>(ROUND(Вх!S17/Вх!S6*10,3)+Вх!S17*0.01)*$C$16</f>
        <v>2.3249999999999997</v>
      </c>
      <c r="T16" s="53">
        <f>(ROUND(Вх!T17/Вх!T6*10,3)+Вх!T17*0.01)*$C$16</f>
        <v>1.01</v>
      </c>
      <c r="U16" s="53">
        <f>(ROUND(Вх!U17/Вх!U6*10,3)+Вх!U17*0.01)*$C$16</f>
        <v>0.8850000000000001</v>
      </c>
      <c r="V16" s="53">
        <f>(ROUND(Вх!V17/Вх!V6*10,3)+Вх!V17*0.01)*$C$16</f>
        <v>1.7400000000000002</v>
      </c>
      <c r="W16" s="54">
        <f t="shared" si="0"/>
        <v>2.59</v>
      </c>
      <c r="X16" s="78">
        <f t="shared" si="1"/>
        <v>0.020701782431460314</v>
      </c>
    </row>
    <row r="17" spans="1:24" ht="24.75" customHeight="1">
      <c r="A17" s="50">
        <v>11</v>
      </c>
      <c r="B17" s="76" t="s">
        <v>105</v>
      </c>
      <c r="C17" s="52">
        <v>20</v>
      </c>
      <c r="D17" s="53">
        <f>(ROUND(Вх!D18/Вх!D5*100,3)+Вх!D18*0.01)*$C$17</f>
        <v>8.260000000000002</v>
      </c>
      <c r="E17" s="53">
        <f>(ROUND(Вх!E18/Вх!E5*100,3)+Вх!E18*0.01)*$C$17</f>
        <v>9.32</v>
      </c>
      <c r="F17" s="53">
        <f>(ROUND(Вх!F18/Вх!F5*100,3)+Вх!F18*0.01)*$C$17</f>
        <v>9.92</v>
      </c>
      <c r="G17" s="53">
        <f>(ROUND(Вх!G18/Вх!G5*100,3)+Вх!G18*0.01)*$C$17</f>
        <v>10.04</v>
      </c>
      <c r="H17" s="53">
        <f>(ROUND(Вх!H18/Вх!H5*100,3)+Вх!H18*0.01)*$C$17</f>
        <v>18.580000000000002</v>
      </c>
      <c r="I17" s="53">
        <f>(ROUND(Вх!I18/Вх!I5*100,3)+Вх!I18*0.01)*$C$17</f>
        <v>4.42</v>
      </c>
      <c r="J17" s="53">
        <f>(ROUND(Вх!J18/Вх!J5*100,3)+Вх!J18*0.01)*$C$17</f>
        <v>5.680000000000001</v>
      </c>
      <c r="K17" s="53">
        <f>(ROUND(Вх!K18/Вх!K5*100,3)+Вх!K18*0.01)*$C$17</f>
        <v>7.9</v>
      </c>
      <c r="L17" s="53">
        <f>(ROUND(Вх!L18/Вх!L5*100,3)+Вх!L18*0.01)*$C$17</f>
        <v>16.3</v>
      </c>
      <c r="M17" s="53">
        <f>(ROUND(Вх!M18/Вх!M5*100,3)+Вх!M18*0.01)*$C$17</f>
        <v>7.68</v>
      </c>
      <c r="N17" s="53">
        <f>(ROUND(Вх!N18/Вх!N5*100,3)+Вх!N18*0.01)*$C$17</f>
        <v>12.2</v>
      </c>
      <c r="O17" s="53">
        <f>(ROUND(Вх!O18/Вх!O5*100,3)+Вх!O18*0.01)*$C$17</f>
        <v>9.879999999999999</v>
      </c>
      <c r="P17" s="53">
        <f>(ROUND(Вх!P18/Вх!P5*100,3)+Вх!P18*0.01)*$C$17</f>
        <v>8.94</v>
      </c>
      <c r="Q17" s="53">
        <f>(ROUND(Вх!Q18/Вх!Q5*100,3)+Вх!Q18*0.01)*$C$17</f>
        <v>6.5600000000000005</v>
      </c>
      <c r="R17" s="53">
        <f>(ROUND(Вх!R18/Вх!R5*100,3)+Вх!R18*0.01)*$C$17</f>
        <v>5.720000000000001</v>
      </c>
      <c r="S17" s="53">
        <f>(ROUND(Вх!S18/Вх!S5*100,3)+Вх!S18*0.01)*$C$17</f>
        <v>7.359999999999999</v>
      </c>
      <c r="T17" s="53">
        <f>(ROUND(Вх!T18/Вх!T5*100,3)+Вх!T18*0.01)*$C$17</f>
        <v>12.7</v>
      </c>
      <c r="U17" s="53">
        <f>(ROUND(Вх!U18/Вх!U5*100,3)+Вх!U18*0.01)*$C$17</f>
        <v>8.16</v>
      </c>
      <c r="V17" s="53">
        <f>(ROUND(Вх!V18/Вх!V5*100,3)+Вх!V18*0.01)*$C$17</f>
        <v>18.94</v>
      </c>
      <c r="W17" s="54">
        <f t="shared" si="0"/>
        <v>9.92</v>
      </c>
      <c r="X17" s="78">
        <f t="shared" si="1"/>
        <v>0.07929022460234993</v>
      </c>
    </row>
    <row r="18" spans="1:24" ht="27.75" customHeight="1">
      <c r="A18" s="50">
        <v>12</v>
      </c>
      <c r="B18" s="51" t="s">
        <v>58</v>
      </c>
      <c r="C18" s="52">
        <v>10</v>
      </c>
      <c r="D18" s="53">
        <f>ROUND(Вх!D19/Вх!D5*100,3)*$C$18</f>
        <v>19.13</v>
      </c>
      <c r="E18" s="53">
        <f>ROUND(Вх!E19/Вх!E5*100,3)*$C$18</f>
        <v>66.96</v>
      </c>
      <c r="F18" s="53">
        <f>ROUND(Вх!F19/Вх!F5*100,3)*$C$18</f>
        <v>38.1</v>
      </c>
      <c r="G18" s="53">
        <f>ROUND(Вх!G19/Вх!G5*100,3)*$C$18</f>
        <v>36.160000000000004</v>
      </c>
      <c r="H18" s="53">
        <f>ROUND(Вх!H19/Вх!H5*100,3)*$C$18</f>
        <v>0</v>
      </c>
      <c r="I18" s="53">
        <f>ROUND(Вх!I19/Вх!I5*100,3)*$C$18</f>
        <v>0</v>
      </c>
      <c r="J18" s="53">
        <f>ROUND(Вх!J19/Вх!J5*100,3)*$C$18</f>
        <v>10.96</v>
      </c>
      <c r="K18" s="53">
        <f>ROUND(Вх!K19/Вх!K5*100,3)*$C$18</f>
        <v>52.53</v>
      </c>
      <c r="L18" s="53">
        <f>ROUND(Вх!L19/Вх!L5*100,3)*$C$18</f>
        <v>18.35</v>
      </c>
      <c r="M18" s="53">
        <f>ROUND(Вх!M19/Вх!M5*100,3)*$C$18</f>
        <v>29.089999999999996</v>
      </c>
      <c r="N18" s="53">
        <f>ROUND(Вх!N19/Вх!N5*100,3)*$C$18</f>
        <v>42.55</v>
      </c>
      <c r="O18" s="53">
        <f>ROUND(Вх!O19/Вх!O5*100,3)*$C$18</f>
        <v>10.67</v>
      </c>
      <c r="P18" s="53">
        <f>ROUND(Вх!P19/Вх!P5*100,3)*$C$18</f>
        <v>25.64</v>
      </c>
      <c r="Q18" s="53">
        <f>ROUND(Вх!Q19/Вх!Q5*100,3)*$C$18</f>
        <v>4.62</v>
      </c>
      <c r="R18" s="53">
        <f>ROUND(Вх!R19/Вх!R5*100,3)*$C$18</f>
        <v>41.44</v>
      </c>
      <c r="S18" s="53">
        <f>ROUND(Вх!S19/Вх!S5*100,3)*$C$18</f>
        <v>34.84</v>
      </c>
      <c r="T18" s="53">
        <f>ROUND(Вх!T19/Вх!T5*100,3)*$C$18</f>
        <v>26.21</v>
      </c>
      <c r="U18" s="53">
        <f>ROUND(Вх!U19/Вх!U5*100,3)*$C$18</f>
        <v>9.709999999999999</v>
      </c>
      <c r="V18" s="53">
        <f>ROUND(Вх!V19/Вх!V5*100,3)*$C$18</f>
        <v>27.21</v>
      </c>
      <c r="W18" s="54">
        <f t="shared" si="0"/>
        <v>26.01</v>
      </c>
      <c r="X18" s="78">
        <f t="shared" si="1"/>
        <v>0.207897050595476</v>
      </c>
    </row>
    <row r="19" spans="1:24" ht="27.75" customHeight="1">
      <c r="A19" s="50"/>
      <c r="B19" s="51" t="s">
        <v>59</v>
      </c>
      <c r="C19" s="52">
        <v>10</v>
      </c>
      <c r="D19" s="53">
        <f>ROUND(Вх!D19/Вх!D20,3)*$C$19</f>
        <v>4.17</v>
      </c>
      <c r="E19" s="53">
        <f>ROUND(Вх!E19/Вх!E20,3)*$C$19</f>
        <v>9.68</v>
      </c>
      <c r="F19" s="53">
        <f>ROUND(Вх!F19/Вх!F20,3)*$C$19</f>
        <v>4</v>
      </c>
      <c r="G19" s="53">
        <f>ROUND(Вх!G19/Вх!G20,3)*$C$19</f>
        <v>7.67</v>
      </c>
      <c r="H19" s="53">
        <f>ROUND(Вх!H19/Вх!H20,3)*$C$19</f>
        <v>0</v>
      </c>
      <c r="I19" s="53">
        <f>ROUND(Вх!I19/Вх!I20,3)*$C$19</f>
        <v>0</v>
      </c>
      <c r="J19" s="53">
        <f>ROUND(Вх!J19/Вх!J20,3)*$C$19</f>
        <v>1.48</v>
      </c>
      <c r="K19" s="53">
        <f>ROUND(Вх!K19/Вх!K20,3)*$C$19</f>
        <v>10</v>
      </c>
      <c r="L19" s="53">
        <f>ROUND(Вх!L19/Вх!L20,3)*$C$19</f>
        <v>4.62</v>
      </c>
      <c r="M19" s="53">
        <f>ROUND(Вх!M19/Вх!M20,3)*$C$19</f>
        <v>5.33</v>
      </c>
      <c r="N19" s="53">
        <f>ROUND(Вх!N19/Вх!N20,3)*$C$19</f>
        <v>7.86</v>
      </c>
      <c r="O19" s="53">
        <f>ROUND(Вх!O19/Вх!O20,3)*$C$19</f>
        <v>3.33</v>
      </c>
      <c r="P19" s="53">
        <f>ROUND(Вх!P19/Вх!P20,3)*$C$19</f>
        <v>3.33</v>
      </c>
      <c r="Q19" s="53">
        <f>ROUND(Вх!Q19/Вх!Q20,3)*$C$19</f>
        <v>0.7000000000000001</v>
      </c>
      <c r="R19" s="53">
        <f>ROUND(Вх!R19/Вх!R20,3)*$C$19</f>
        <v>4.55</v>
      </c>
      <c r="S19" s="53">
        <f>ROUND(Вх!S19/Вх!S20,3)*$C$19</f>
        <v>3.92</v>
      </c>
      <c r="T19" s="53">
        <f>ROUND(Вх!T19/Вх!T20,3)*$C$19</f>
        <v>3.61</v>
      </c>
      <c r="U19" s="53">
        <f>ROUND(Вх!U19/Вх!U20,3)*$C$19</f>
        <v>1.1400000000000001</v>
      </c>
      <c r="V19" s="53">
        <f>ROUND(Вх!V19/Вх!V20,3)*$C$19</f>
        <v>2.86</v>
      </c>
      <c r="W19" s="54">
        <f t="shared" si="0"/>
        <v>4.12</v>
      </c>
      <c r="X19" s="78">
        <f t="shared" si="1"/>
        <v>0.03293102070178243</v>
      </c>
    </row>
    <row r="20" spans="1:24" ht="24.75" customHeight="1">
      <c r="A20" s="50">
        <v>13</v>
      </c>
      <c r="B20" s="51" t="s">
        <v>60</v>
      </c>
      <c r="C20" s="52">
        <v>1</v>
      </c>
      <c r="D20" s="55">
        <f>Вх!D21*$C$20</f>
        <v>6</v>
      </c>
      <c r="E20" s="55">
        <f>Вх!E21*$C$20</f>
        <v>8</v>
      </c>
      <c r="F20" s="55">
        <f>Вх!F21*$C$20</f>
        <v>6</v>
      </c>
      <c r="G20" s="55">
        <f>Вх!G21*$C$20</f>
        <v>3</v>
      </c>
      <c r="H20" s="55">
        <f>Вх!H21*$C$20</f>
        <v>13</v>
      </c>
      <c r="I20" s="55">
        <f>Вх!I21*$C$20</f>
        <v>0</v>
      </c>
      <c r="J20" s="55">
        <f>Вх!J21*$C$20</f>
        <v>1</v>
      </c>
      <c r="K20" s="55">
        <f>Вх!K21*$C$20</f>
        <v>3</v>
      </c>
      <c r="L20" s="55">
        <f>Вх!L21*$C$20</f>
        <v>17</v>
      </c>
      <c r="M20" s="55">
        <f>Вх!M21*$C$20</f>
        <v>2</v>
      </c>
      <c r="N20" s="55">
        <f>Вх!N21*$C$20</f>
        <v>7</v>
      </c>
      <c r="O20" s="55">
        <f>Вх!O21*$C$20</f>
        <v>2</v>
      </c>
      <c r="P20" s="55">
        <f>Вх!P21*$C$20</f>
        <v>1</v>
      </c>
      <c r="Q20" s="55">
        <f>Вх!Q21*$C$20</f>
        <v>1</v>
      </c>
      <c r="R20" s="55">
        <f>Вх!R21*$C$20</f>
        <v>4</v>
      </c>
      <c r="S20" s="55">
        <f>Вх!S21*$C$20</f>
        <v>1</v>
      </c>
      <c r="T20" s="55">
        <f>Вх!T21*$C$20</f>
        <v>4</v>
      </c>
      <c r="U20" s="55">
        <f>Вх!U21*$C$20</f>
        <v>2</v>
      </c>
      <c r="V20" s="55">
        <f>Вх!V21*$C$20</f>
        <v>9</v>
      </c>
      <c r="W20" s="54">
        <f t="shared" si="0"/>
        <v>4.74</v>
      </c>
      <c r="X20" s="78">
        <f>W20/$W$22</f>
        <v>0.037886659739429306</v>
      </c>
    </row>
    <row r="21" spans="2:24" ht="18" customHeight="1">
      <c r="B21" s="51" t="s">
        <v>82</v>
      </c>
      <c r="C21" s="52">
        <v>1</v>
      </c>
      <c r="D21" s="55">
        <f>Вх!D22*$C$21</f>
        <v>6</v>
      </c>
      <c r="E21" s="55">
        <f>Вх!E22*$C$21</f>
        <v>15</v>
      </c>
      <c r="F21" s="55">
        <f>Вх!F22*$C$21</f>
        <v>6</v>
      </c>
      <c r="G21" s="55">
        <f>Вх!G22*$C$21</f>
        <v>3</v>
      </c>
      <c r="H21" s="55">
        <f>Вх!H22*$C$21</f>
        <v>2</v>
      </c>
      <c r="I21" s="55">
        <f>Вх!I22*$C$21</f>
        <v>0</v>
      </c>
      <c r="J21" s="55">
        <f>Вх!J22*$C$21</f>
        <v>0</v>
      </c>
      <c r="K21" s="55">
        <f>Вх!K22*$C$21</f>
        <v>3</v>
      </c>
      <c r="L21" s="55">
        <f>Вх!L22*$C$21</f>
        <v>6</v>
      </c>
      <c r="M21" s="55">
        <f>Вх!M22*$C$21</f>
        <v>2</v>
      </c>
      <c r="N21" s="55">
        <f>Вх!N22*$C$21</f>
        <v>7</v>
      </c>
      <c r="O21" s="55">
        <f>Вх!O22*$C$21</f>
        <v>3</v>
      </c>
      <c r="P21" s="55">
        <f>Вх!P22*$C$21</f>
        <v>1</v>
      </c>
      <c r="Q21" s="55">
        <f>Вх!Q22*$C$21</f>
        <v>3</v>
      </c>
      <c r="R21" s="55">
        <f>Вх!R22*$C$21</f>
        <v>5</v>
      </c>
      <c r="S21" s="55">
        <f>Вх!S22*$C$21</f>
        <v>5</v>
      </c>
      <c r="T21" s="55">
        <f>Вх!T22*$C$21</f>
        <v>4</v>
      </c>
      <c r="U21" s="55">
        <f>Вх!U22*$C$21</f>
        <v>1</v>
      </c>
      <c r="V21" s="55">
        <f>Вх!V22*$C$21</f>
        <v>3</v>
      </c>
      <c r="W21" s="54">
        <f t="shared" si="0"/>
        <v>3.95</v>
      </c>
      <c r="X21" s="78">
        <f>W21/$W$22</f>
        <v>0.03157221644952442</v>
      </c>
    </row>
    <row r="22" spans="1:25" ht="16.5" customHeight="1">
      <c r="A22" s="139" t="s">
        <v>24</v>
      </c>
      <c r="B22" s="140"/>
      <c r="C22" s="56">
        <v>1</v>
      </c>
      <c r="D22" s="77">
        <f>ROUND(SUM(D6:D21)*$C$22,2)</f>
        <v>103.53</v>
      </c>
      <c r="E22" s="77">
        <f aca="true" t="shared" si="2" ref="E22:V22">ROUND(SUM(E6:E21)*$C$22,2)</f>
        <v>323.43</v>
      </c>
      <c r="F22" s="77">
        <f t="shared" si="2"/>
        <v>127.19</v>
      </c>
      <c r="G22" s="77">
        <f t="shared" si="2"/>
        <v>144.49</v>
      </c>
      <c r="H22" s="77">
        <f t="shared" si="2"/>
        <v>83.31</v>
      </c>
      <c r="I22" s="77">
        <f t="shared" si="2"/>
        <v>19.53</v>
      </c>
      <c r="J22" s="77">
        <f t="shared" si="2"/>
        <v>56.35</v>
      </c>
      <c r="K22" s="77">
        <f t="shared" si="2"/>
        <v>206.31</v>
      </c>
      <c r="L22" s="77">
        <f t="shared" si="2"/>
        <v>188.63</v>
      </c>
      <c r="M22" s="77">
        <f t="shared" si="2"/>
        <v>108.08</v>
      </c>
      <c r="N22" s="77">
        <f t="shared" si="2"/>
        <v>197.5</v>
      </c>
      <c r="O22" s="77">
        <f t="shared" si="2"/>
        <v>80.74</v>
      </c>
      <c r="P22" s="77">
        <f t="shared" si="2"/>
        <v>92.96</v>
      </c>
      <c r="Q22" s="77">
        <f t="shared" si="2"/>
        <v>52.44</v>
      </c>
      <c r="R22" s="77">
        <f t="shared" si="2"/>
        <v>120.14</v>
      </c>
      <c r="S22" s="77">
        <f t="shared" si="2"/>
        <v>104.29</v>
      </c>
      <c r="T22" s="77">
        <f t="shared" si="2"/>
        <v>143.56</v>
      </c>
      <c r="U22" s="77">
        <f t="shared" si="2"/>
        <v>69.48</v>
      </c>
      <c r="V22" s="77">
        <f t="shared" si="2"/>
        <v>155.04</v>
      </c>
      <c r="W22" s="54">
        <f>ROUND(SUM(W6:W21),2)</f>
        <v>125.11</v>
      </c>
      <c r="X22" s="78">
        <f t="shared" si="1"/>
        <v>1</v>
      </c>
      <c r="Y22" s="78">
        <f>W22/$W$53</f>
        <v>0.542494146214552</v>
      </c>
    </row>
    <row r="23" spans="1:23" ht="16.5" customHeight="1">
      <c r="A23" s="129" t="s">
        <v>25</v>
      </c>
      <c r="B23" s="130"/>
      <c r="C23" s="57"/>
      <c r="D23" s="58">
        <v>12</v>
      </c>
      <c r="E23" s="59">
        <v>1</v>
      </c>
      <c r="F23" s="58">
        <v>8</v>
      </c>
      <c r="G23" s="58">
        <v>6</v>
      </c>
      <c r="H23" s="58">
        <v>14</v>
      </c>
      <c r="I23" s="74">
        <v>19</v>
      </c>
      <c r="J23" s="74">
        <v>17</v>
      </c>
      <c r="K23" s="86">
        <v>2</v>
      </c>
      <c r="L23" s="58">
        <v>4</v>
      </c>
      <c r="M23" s="58">
        <v>10</v>
      </c>
      <c r="N23" s="86">
        <v>3</v>
      </c>
      <c r="O23" s="58">
        <v>15</v>
      </c>
      <c r="P23" s="58">
        <v>13</v>
      </c>
      <c r="Q23" s="74">
        <v>18</v>
      </c>
      <c r="R23" s="58">
        <v>9</v>
      </c>
      <c r="S23" s="58">
        <v>11</v>
      </c>
      <c r="T23" s="58">
        <v>7</v>
      </c>
      <c r="U23" s="58">
        <v>16</v>
      </c>
      <c r="V23" s="58">
        <v>5</v>
      </c>
      <c r="W23" s="60"/>
    </row>
    <row r="24" spans="1:23" ht="18" customHeight="1">
      <c r="A24" s="49" t="s">
        <v>17</v>
      </c>
      <c r="B24" s="136" t="s">
        <v>74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8"/>
    </row>
    <row r="25" spans="1:24" ht="24.75" customHeight="1">
      <c r="A25" s="50">
        <v>1</v>
      </c>
      <c r="B25" s="51" t="s">
        <v>61</v>
      </c>
      <c r="C25" s="61">
        <v>0.5</v>
      </c>
      <c r="D25" s="62">
        <f>Вх!D23*$C$25</f>
        <v>15</v>
      </c>
      <c r="E25" s="62">
        <f>Вх!E23*$C$25</f>
        <v>17</v>
      </c>
      <c r="F25" s="62">
        <f>Вх!F23*$C$25</f>
        <v>12.5</v>
      </c>
      <c r="G25" s="62">
        <f>Вх!G23*$C$25</f>
        <v>14</v>
      </c>
      <c r="H25" s="62">
        <f>Вх!H23*$C$25</f>
        <v>2.5</v>
      </c>
      <c r="I25" s="62">
        <f>Вх!I23*$C$25</f>
        <v>4</v>
      </c>
      <c r="J25" s="62">
        <f>Вх!J23*$C$25</f>
        <v>5</v>
      </c>
      <c r="K25" s="62">
        <f>Вх!K23*$C$25</f>
        <v>24</v>
      </c>
      <c r="L25" s="62">
        <f>Вх!L23*$C$25</f>
        <v>20.5</v>
      </c>
      <c r="M25" s="62">
        <f>Вх!M23*$C$25</f>
        <v>11</v>
      </c>
      <c r="N25" s="62">
        <f>Вх!N23*$C$25</f>
        <v>14.5</v>
      </c>
      <c r="O25" s="62">
        <f>Вх!O23*$C$25</f>
        <v>17</v>
      </c>
      <c r="P25" s="62">
        <f>Вх!P23*$C$25</f>
        <v>6</v>
      </c>
      <c r="Q25" s="62">
        <f>Вх!Q23*$C$25</f>
        <v>2</v>
      </c>
      <c r="R25" s="62">
        <f>Вх!R23*$C$25</f>
        <v>10.5</v>
      </c>
      <c r="S25" s="62">
        <f>Вх!S23*$C$25</f>
        <v>17.5</v>
      </c>
      <c r="T25" s="62">
        <f>Вх!T23*$C$25</f>
        <v>8.5</v>
      </c>
      <c r="U25" s="62">
        <f>Вх!U23*$C$25</f>
        <v>10</v>
      </c>
      <c r="V25" s="62">
        <f>Вх!V23*$C$25</f>
        <v>24</v>
      </c>
      <c r="W25" s="54">
        <f>ROUND(AVERAGE(D25:V25),2)</f>
        <v>12.39</v>
      </c>
      <c r="X25" s="78">
        <f>W25/$W$37</f>
        <v>0.1802706241815801</v>
      </c>
    </row>
    <row r="26" spans="1:24" ht="33" customHeight="1">
      <c r="A26" s="50">
        <v>2</v>
      </c>
      <c r="B26" s="51" t="s">
        <v>72</v>
      </c>
      <c r="C26" s="61">
        <v>0.5</v>
      </c>
      <c r="D26" s="62">
        <f>Вх!D24*$C$26</f>
        <v>13.5</v>
      </c>
      <c r="E26" s="62">
        <f>Вх!E24*$C$26</f>
        <v>14</v>
      </c>
      <c r="F26" s="62">
        <f>Вх!F24*$C$26</f>
        <v>4</v>
      </c>
      <c r="G26" s="62">
        <f>Вх!G24*$C$26</f>
        <v>7.5</v>
      </c>
      <c r="H26" s="62">
        <f>Вх!H24*$C$26</f>
        <v>0.5</v>
      </c>
      <c r="I26" s="62">
        <f>Вх!I24*$C$26</f>
        <v>0.5</v>
      </c>
      <c r="J26" s="62">
        <f>Вх!J24*$C$26</f>
        <v>2.5</v>
      </c>
      <c r="K26" s="62">
        <f>Вх!K24*$C$26</f>
        <v>13</v>
      </c>
      <c r="L26" s="62">
        <f>Вх!L24*$C$26</f>
        <v>14.5</v>
      </c>
      <c r="M26" s="62">
        <f>Вх!M24*$C$26</f>
        <v>4.5</v>
      </c>
      <c r="N26" s="62">
        <f>Вх!N24*$C$26</f>
        <v>12</v>
      </c>
      <c r="O26" s="62">
        <f>Вх!O24*$C$26</f>
        <v>12.5</v>
      </c>
      <c r="P26" s="62">
        <f>Вх!P24*$C$26</f>
        <v>2.5</v>
      </c>
      <c r="Q26" s="62">
        <f>Вх!Q24*$C$26</f>
        <v>2</v>
      </c>
      <c r="R26" s="62">
        <f>Вх!R24*$C$26</f>
        <v>3.5</v>
      </c>
      <c r="S26" s="62">
        <f>Вх!S24*$C$26</f>
        <v>15</v>
      </c>
      <c r="T26" s="62">
        <f>Вх!T24*$C$26</f>
        <v>6</v>
      </c>
      <c r="U26" s="62">
        <f>Вх!U24*$C$26</f>
        <v>2.5</v>
      </c>
      <c r="V26" s="62">
        <f>Вх!V24*$C$26</f>
        <v>12</v>
      </c>
      <c r="W26" s="54">
        <f aca="true" t="shared" si="3" ref="W26:W36">ROUND(AVERAGE(D26:V26),2)</f>
        <v>7.5</v>
      </c>
      <c r="X26" s="78">
        <f aca="true" t="shared" si="4" ref="X26:X37">W26/$W$37</f>
        <v>0.10912265386294194</v>
      </c>
    </row>
    <row r="27" spans="1:24" ht="39" customHeight="1">
      <c r="A27" s="50">
        <v>3</v>
      </c>
      <c r="B27" s="76" t="s">
        <v>62</v>
      </c>
      <c r="C27" s="61">
        <v>0.2</v>
      </c>
      <c r="D27" s="62">
        <f>ROUND(Вх!D24/Вх!D20*100,2)*$C$27</f>
        <v>15</v>
      </c>
      <c r="E27" s="62">
        <f>ROUND(Вх!E24/Вх!E20*100,2)*$C$27</f>
        <v>18.064</v>
      </c>
      <c r="F27" s="62">
        <f>ROUND(Вх!F24/Вх!F20*100,2)*$C$27</f>
        <v>4</v>
      </c>
      <c r="G27" s="62">
        <f>ROUND(Вх!G24/Вх!G20*100,2)*$C$27</f>
        <v>10</v>
      </c>
      <c r="H27" s="62">
        <f>ROUND(Вх!H24/Вх!H20*100,2)*$C$27</f>
        <v>1.052</v>
      </c>
      <c r="I27" s="62">
        <f>ROUND(Вх!I24/Вх!I20*100,2)*$C$27</f>
        <v>0.87</v>
      </c>
      <c r="J27" s="62">
        <f>ROUND(Вх!J24/Вх!J20*100,2)*$C$27</f>
        <v>3.704</v>
      </c>
      <c r="K27" s="62">
        <f>ROUND(Вх!K24/Вх!K20*100,2)*$C$27</f>
        <v>18.572</v>
      </c>
      <c r="L27" s="62">
        <f>ROUND(Вх!L24/Вх!L20*100,2)*$C$27</f>
        <v>22.308000000000003</v>
      </c>
      <c r="M27" s="62">
        <f>ROUND(Вх!M24/Вх!M20*100,2)*$C$27</f>
        <v>6</v>
      </c>
      <c r="N27" s="62">
        <f>ROUND(Вх!N24/Вх!N20*100,2)*$C$27</f>
        <v>17.142</v>
      </c>
      <c r="O27" s="62">
        <f>ROUND(Вх!O24/Вх!O20*100,2)*$C$27</f>
        <v>13.888</v>
      </c>
      <c r="P27" s="62">
        <f>ROUND(Вх!P24/Вх!P20*100,2)*$C$27</f>
        <v>2.7780000000000005</v>
      </c>
      <c r="Q27" s="62">
        <f>ROUND(Вх!Q24/Вх!Q20*100,2)*$C$27</f>
        <v>1.8600000000000003</v>
      </c>
      <c r="R27" s="62">
        <f>ROUND(Вх!R24/Вх!R20*100,2)*$C$27</f>
        <v>4.242</v>
      </c>
      <c r="S27" s="62">
        <f>ROUND(Вх!S24/Вх!S20*100,2)*$C$27</f>
        <v>11.764000000000001</v>
      </c>
      <c r="T27" s="62">
        <f>ROUND(Вх!T24/Вх!T20*100,2)*$C$27</f>
        <v>6.666</v>
      </c>
      <c r="U27" s="62">
        <f>ROUND(Вх!U24/Вх!U20*100,2)*$C$27</f>
        <v>2.272</v>
      </c>
      <c r="V27" s="62">
        <f>ROUND(Вх!V24/Вх!V20*100,2)*$C$27</f>
        <v>11.428</v>
      </c>
      <c r="W27" s="54">
        <f t="shared" si="3"/>
        <v>9.03</v>
      </c>
      <c r="X27" s="78">
        <f t="shared" si="4"/>
        <v>0.13138367525098207</v>
      </c>
    </row>
    <row r="28" spans="1:24" ht="26.25" customHeight="1">
      <c r="A28" s="50">
        <v>4</v>
      </c>
      <c r="B28" s="76" t="s">
        <v>63</v>
      </c>
      <c r="C28" s="61">
        <v>2</v>
      </c>
      <c r="D28" s="62">
        <f>ROUND(Вх!D25/Вх!D7,2)*$C$28</f>
        <v>1.58</v>
      </c>
      <c r="E28" s="62">
        <f>ROUND(Вх!E25/Вх!E7,2)*$C$28</f>
        <v>1.96</v>
      </c>
      <c r="F28" s="62">
        <f>ROUND(Вх!F25/Вх!F7,2)*$C$28</f>
        <v>1.32</v>
      </c>
      <c r="G28" s="62">
        <f>ROUND(Вх!G25/Вх!G7,2)*$C$28</f>
        <v>1.14</v>
      </c>
      <c r="H28" s="62">
        <f>ROUND(Вх!H25/Вх!H7,2)*$C$28</f>
        <v>0.98</v>
      </c>
      <c r="I28" s="62">
        <f>ROUND(Вх!I25/Вх!I7,2)*$C$28</f>
        <v>1.56</v>
      </c>
      <c r="J28" s="62">
        <f>ROUND(Вх!J25/Вх!J7,2)*$C$28</f>
        <v>1.94</v>
      </c>
      <c r="K28" s="62">
        <f>ROUND(Вх!K25/Вх!K7,2)*$C$28</f>
        <v>1.82</v>
      </c>
      <c r="L28" s="62">
        <f>ROUND(Вх!L25/Вх!L7,2)*$C$28</f>
        <v>2</v>
      </c>
      <c r="M28" s="62">
        <f>ROUND(Вх!M25/Вх!M7,2)*$C$28</f>
        <v>1</v>
      </c>
      <c r="N28" s="62">
        <f>ROUND(Вх!N25/Вх!N7,2)*$C$28</f>
        <v>1.86</v>
      </c>
      <c r="O28" s="62">
        <f>ROUND(Вх!O25/Вх!O7,2)*$C$28</f>
        <v>1.24</v>
      </c>
      <c r="P28" s="62">
        <f>ROUND(Вх!P25/Вх!P7,2)*$C$28</f>
        <v>1</v>
      </c>
      <c r="Q28" s="62">
        <f>ROUND(Вх!Q25/Вх!Q7,2)*$C$28</f>
        <v>0.96</v>
      </c>
      <c r="R28" s="62">
        <f>ROUND(Вх!R25/Вх!R7,2)*$C$28</f>
        <v>1.42</v>
      </c>
      <c r="S28" s="62">
        <f>ROUND(Вх!S25/Вх!S7,2)*$C$28</f>
        <v>1.88</v>
      </c>
      <c r="T28" s="62">
        <f>ROUND(Вх!T25/Вх!T7,2)*$C$28</f>
        <v>1.26</v>
      </c>
      <c r="U28" s="62">
        <f>ROUND(Вх!U25/Вх!U7,2)*$C$28</f>
        <v>1.56</v>
      </c>
      <c r="V28" s="62">
        <f>ROUND(Вх!V25/Вх!V7,2)*$C$28</f>
        <v>1.94</v>
      </c>
      <c r="W28" s="54">
        <f t="shared" si="3"/>
        <v>1.5</v>
      </c>
      <c r="X28" s="78">
        <f t="shared" si="4"/>
        <v>0.021824530772588387</v>
      </c>
    </row>
    <row r="29" spans="1:24" ht="42" customHeight="1">
      <c r="A29" s="50">
        <v>5</v>
      </c>
      <c r="B29" s="76" t="s">
        <v>64</v>
      </c>
      <c r="C29" s="61">
        <v>2</v>
      </c>
      <c r="D29" s="63">
        <f>ROUND(Вх!D26/Вх!D8,2)*$C$29</f>
        <v>1.96</v>
      </c>
      <c r="E29" s="63">
        <f>ROUND(Вх!E26/Вх!E8,2)*$C$29</f>
        <v>2.02</v>
      </c>
      <c r="F29" s="63">
        <f>ROUND(Вх!F26/Вх!F8,2)*$C$29</f>
        <v>1.28</v>
      </c>
      <c r="G29" s="63">
        <f>ROUND(Вх!G26/Вх!G8,2)*$C$29</f>
        <v>1.14</v>
      </c>
      <c r="H29" s="63">
        <f>ROUND(Вх!H26/Вх!H8,2)*$C$29</f>
        <v>1.04</v>
      </c>
      <c r="I29" s="63">
        <f>ROUND(Вх!I26/Вх!I8,2)*$C$29</f>
        <v>2</v>
      </c>
      <c r="J29" s="63">
        <f>ROUND(Вх!J26/Вх!J8,2)*$C$29</f>
        <v>2</v>
      </c>
      <c r="K29" s="63">
        <f>ROUND(Вх!K26/Вх!K8,2)*$C$29</f>
        <v>2</v>
      </c>
      <c r="L29" s="63">
        <f>ROUND(Вх!L26/Вх!L8,2)*$C$29</f>
        <v>2</v>
      </c>
      <c r="M29" s="63">
        <f>ROUND(Вх!M26/Вх!M8,2)*$C$29</f>
        <v>1.4</v>
      </c>
      <c r="N29" s="63">
        <f>ROUND(Вх!N26/Вх!N8,2)*$C$29</f>
        <v>1.76</v>
      </c>
      <c r="O29" s="63">
        <f>ROUND(Вх!O26/Вх!O8,2)*$C$29</f>
        <v>1.44</v>
      </c>
      <c r="P29" s="63">
        <f>ROUND(Вх!P26/Вх!P8,2)*$C$29</f>
        <v>0.9</v>
      </c>
      <c r="Q29" s="63">
        <f>ROUND(Вх!Q26/Вх!Q8,2)*$C$29</f>
        <v>1.18</v>
      </c>
      <c r="R29" s="63">
        <f>ROUND(Вх!R26/Вх!R8,2)*$C$29</f>
        <v>1</v>
      </c>
      <c r="S29" s="63">
        <f>ROUND(Вх!S26/Вх!S8,2)*$C$29</f>
        <v>1.9</v>
      </c>
      <c r="T29" s="63">
        <f>ROUND(Вх!T26/Вх!T8,2)*$C$29</f>
        <v>1.16</v>
      </c>
      <c r="U29" s="63">
        <f>ROUND(Вх!U26/Вх!U8,2)*$C$29</f>
        <v>1.44</v>
      </c>
      <c r="V29" s="63">
        <f>ROUND(Вх!V26/Вх!V8,2)*$C$29</f>
        <v>1.92</v>
      </c>
      <c r="W29" s="54">
        <f t="shared" si="3"/>
        <v>1.55</v>
      </c>
      <c r="X29" s="78">
        <f t="shared" si="4"/>
        <v>0.02255201513167467</v>
      </c>
    </row>
    <row r="30" spans="1:24" ht="34.5" customHeight="1">
      <c r="A30" s="50">
        <v>6</v>
      </c>
      <c r="B30" s="76" t="s">
        <v>65</v>
      </c>
      <c r="C30" s="61">
        <v>1</v>
      </c>
      <c r="D30" s="63">
        <f>ROUND(Вх!D25/Вх!D5*100,2)*$C$30</f>
        <v>11.1</v>
      </c>
      <c r="E30" s="63">
        <f>ROUND(Вх!E25/Вх!E5*100,2)*$C$30</f>
        <v>28.57</v>
      </c>
      <c r="F30" s="63">
        <f>ROUND(Вх!F25/Вх!F5*100,2)*$C$30</f>
        <v>11.43</v>
      </c>
      <c r="G30" s="63">
        <f>ROUND(Вх!G25/Вх!G5*100,2)*$C$30</f>
        <v>10.53</v>
      </c>
      <c r="H30" s="63">
        <f>ROUND(Вх!H25/Вх!H5*100,2)*$C$30</f>
        <v>7.73</v>
      </c>
      <c r="I30" s="63">
        <f>ROUND(Вх!I25/Вх!I5*100,2)*$C$30</f>
        <v>2.95</v>
      </c>
      <c r="J30" s="63">
        <f>ROUND(Вх!J25/Вх!J5*100,2)*$C$30</f>
        <v>8.49</v>
      </c>
      <c r="K30" s="63">
        <f>ROUND(Вх!K25/Вх!K5*100,2)*$C$30</f>
        <v>18.76</v>
      </c>
      <c r="L30" s="63">
        <f>ROUND(Вх!L25/Вх!L5*100,2)*$C$30</f>
        <v>22.94</v>
      </c>
      <c r="M30" s="63">
        <f>ROUND(Вх!M25/Вх!M5*100,2)*$C$30</f>
        <v>8.55</v>
      </c>
      <c r="N30" s="63">
        <f>ROUND(Вх!N25/Вх!N5*100,2)*$C$30</f>
        <v>23.02</v>
      </c>
      <c r="O30" s="63">
        <f>ROUND(Вх!O25/Вх!O5*100,2)*$C$30</f>
        <v>8.71</v>
      </c>
      <c r="P30" s="63">
        <f>ROUND(Вх!P25/Вх!P5*100,2)*$C$30</f>
        <v>6.41</v>
      </c>
      <c r="Q30" s="63">
        <f>ROUND(Вх!Q25/Вх!Q5*100,2)*$C$30</f>
        <v>3.38</v>
      </c>
      <c r="R30" s="63">
        <f>ROUND(Вх!R25/Вх!R5*100,2)*$C$30</f>
        <v>11.6</v>
      </c>
      <c r="S30" s="63">
        <f>ROUND(Вх!S25/Вх!S5*100,2)*$C$30</f>
        <v>10.8</v>
      </c>
      <c r="T30" s="63">
        <f>ROUND(Вх!T25/Вх!T5*100,2)*$C$30</f>
        <v>12.1</v>
      </c>
      <c r="U30" s="63">
        <f>ROUND(Вх!U25/Вх!U5*100,2)*$C$30</f>
        <v>8.74</v>
      </c>
      <c r="V30" s="63">
        <f>ROUND(Вх!V25/Вх!V5*100,2)*$C$30</f>
        <v>23.13</v>
      </c>
      <c r="W30" s="54">
        <f t="shared" si="3"/>
        <v>12.58</v>
      </c>
      <c r="X30" s="78">
        <f t="shared" si="4"/>
        <v>0.18303506474610795</v>
      </c>
    </row>
    <row r="31" spans="1:24" ht="34.5" customHeight="1">
      <c r="A31" s="50">
        <v>7</v>
      </c>
      <c r="B31" s="76" t="s">
        <v>66</v>
      </c>
      <c r="C31" s="61">
        <v>0.3</v>
      </c>
      <c r="D31" s="63">
        <f>ROUND(Вх!D25/Вх!D6*10,2)*$C$31</f>
        <v>3.072</v>
      </c>
      <c r="E31" s="63">
        <f>ROUND(Вх!E25/Вх!E6*10,2)*$C$31</f>
        <v>7.68</v>
      </c>
      <c r="F31" s="63">
        <f>ROUND(Вх!F25/Вх!F6*10,2)*$C$31</f>
        <v>2.823</v>
      </c>
      <c r="G31" s="63">
        <f>ROUND(Вх!G25/Вх!G6*10,2)*$C$31</f>
        <v>2.7150000000000003</v>
      </c>
      <c r="H31" s="63">
        <f>ROUND(Вх!H25/Вх!H6*10,2)*$C$31</f>
        <v>1.962</v>
      </c>
      <c r="I31" s="63">
        <f>ROUND(Вх!I25/Вх!I6*10,2)*$C$31</f>
        <v>0.858</v>
      </c>
      <c r="J31" s="63">
        <f>ROUND(Вх!J25/Вх!J6*10,2)*$C$31</f>
        <v>2.3249999999999997</v>
      </c>
      <c r="K31" s="63">
        <f>ROUND(Вх!K25/Вх!K6*10,2)*$C$31</f>
        <v>6.6659999999999995</v>
      </c>
      <c r="L31" s="63">
        <f>ROUND(Вх!L25/Вх!L6*10,2)*$C$31</f>
        <v>8.823</v>
      </c>
      <c r="M31" s="63">
        <f>ROUND(Вх!M25/Вх!M6*10,2)*$C$31</f>
        <v>2.1029999999999998</v>
      </c>
      <c r="N31" s="63">
        <f>ROUND(Вх!N25/Вх!N6*10,2)*$C$31</f>
        <v>5.948999999999999</v>
      </c>
      <c r="O31" s="63">
        <f>ROUND(Вх!O25/Вх!O6*10,2)*$C$31</f>
        <v>2.8529999999999998</v>
      </c>
      <c r="P31" s="63">
        <f>ROUND(Вх!P25/Вх!P6*10,2)*$C$31</f>
        <v>1.764</v>
      </c>
      <c r="Q31" s="63">
        <f>ROUND(Вх!Q25/Вх!Q6*10,2)*$C$31</f>
        <v>0.891</v>
      </c>
      <c r="R31" s="63">
        <f>ROUND(Вх!R25/Вх!R6*10,2)*$C$31</f>
        <v>2.472</v>
      </c>
      <c r="S31" s="63">
        <f>ROUND(Вх!S25/Вх!S6*10,2)*$C$31</f>
        <v>2.697</v>
      </c>
      <c r="T31" s="63">
        <f>ROUND(Вх!T25/Вх!T6*10,2)*$C$31</f>
        <v>3.4619999999999997</v>
      </c>
      <c r="U31" s="63">
        <f>ROUND(Вх!U25/Вх!U6*10,2)*$C$31</f>
        <v>2.25</v>
      </c>
      <c r="V31" s="63">
        <f>ROUND(Вх!V25/Вх!V6*10,2)*$C$31</f>
        <v>5.015999999999999</v>
      </c>
      <c r="W31" s="54">
        <f t="shared" si="3"/>
        <v>3.49</v>
      </c>
      <c r="X31" s="78">
        <f t="shared" si="4"/>
        <v>0.05077840826422232</v>
      </c>
    </row>
    <row r="32" spans="1:24" ht="38.25" customHeight="1">
      <c r="A32" s="50"/>
      <c r="B32" s="76" t="s">
        <v>67</v>
      </c>
      <c r="C32" s="61">
        <v>1</v>
      </c>
      <c r="D32" s="63">
        <f>ROUND(Вх!D26/Вх!D5*100,2)*$C$32</f>
        <v>11.1</v>
      </c>
      <c r="E32" s="63">
        <f>ROUND(Вх!E26/Вх!E5*100,2)*$C$32</f>
        <v>27.01</v>
      </c>
      <c r="F32" s="63">
        <f>ROUND(Вх!F26/Вх!F5*100,2)*$C$32</f>
        <v>9.29</v>
      </c>
      <c r="G32" s="63">
        <f>ROUND(Вх!G26/Вх!G5*100,2)*$C$32</f>
        <v>9.43</v>
      </c>
      <c r="H32" s="63">
        <f>ROUND(Вх!H26/Вх!H5*100,2)*$C$32</f>
        <v>5.91</v>
      </c>
      <c r="I32" s="63">
        <f>ROUND(Вх!I26/Вх!I5*100,2)*$C$32</f>
        <v>1.69</v>
      </c>
      <c r="J32" s="63">
        <f>ROUND(Вх!J26/Вх!J5*100,2)*$C$32</f>
        <v>7.4</v>
      </c>
      <c r="K32" s="63">
        <f>ROUND(Вх!K26/Вх!K5*100,2)*$C$32</f>
        <v>16.89</v>
      </c>
      <c r="L32" s="63">
        <f>ROUND(Вх!L26/Вх!L5*100,2)*$C$32</f>
        <v>18.2</v>
      </c>
      <c r="M32" s="63">
        <f>ROUND(Вх!M26/Вх!M5*100,2)*$C$32</f>
        <v>6</v>
      </c>
      <c r="N32" s="63">
        <f>ROUND(Вх!N26/Вх!N5*100,2)*$C$32</f>
        <v>20.5</v>
      </c>
      <c r="O32" s="63">
        <f>ROUND(Вх!O26/Вх!O5*100,2)*$C$32</f>
        <v>7.82</v>
      </c>
      <c r="P32" s="63">
        <f>ROUND(Вх!P26/Вх!P5*100,2)*$C$32</f>
        <v>4.49</v>
      </c>
      <c r="Q32" s="63">
        <f>ROUND(Вх!Q26/Вх!Q5*100,2)*$C$32</f>
        <v>3.38</v>
      </c>
      <c r="R32" s="63">
        <f>ROUND(Вх!R26/Вх!R5*100,2)*$C$32</f>
        <v>6.08</v>
      </c>
      <c r="S32" s="63">
        <f>ROUND(Вх!S26/Вх!S5*100,2)*$C$32</f>
        <v>9.76</v>
      </c>
      <c r="T32" s="63">
        <f>ROUND(Вх!T26/Вх!T5*100,2)*$C$32</f>
        <v>11.09</v>
      </c>
      <c r="U32" s="63">
        <f>ROUND(Вх!U26/Вх!U5*100,2)*$C$32</f>
        <v>6.99</v>
      </c>
      <c r="V32" s="63">
        <f>ROUND(Вх!V26/Вх!V5*100,2)*$C$32</f>
        <v>17.01</v>
      </c>
      <c r="W32" s="54">
        <f t="shared" si="3"/>
        <v>10.53</v>
      </c>
      <c r="X32" s="78">
        <f t="shared" si="4"/>
        <v>0.15320820602357046</v>
      </c>
    </row>
    <row r="33" spans="1:24" ht="23.25" customHeight="1">
      <c r="A33" s="50">
        <v>8</v>
      </c>
      <c r="B33" s="51" t="s">
        <v>68</v>
      </c>
      <c r="C33" s="61">
        <v>1</v>
      </c>
      <c r="D33" s="63">
        <f>Вх!D27*$C$33</f>
        <v>1</v>
      </c>
      <c r="E33" s="63">
        <f>Вх!E27*$C$33</f>
        <v>1</v>
      </c>
      <c r="F33" s="63">
        <f>Вх!F27*$C$33</f>
        <v>1</v>
      </c>
      <c r="G33" s="63">
        <f>Вх!G27*$C$33</f>
        <v>1</v>
      </c>
      <c r="H33" s="63">
        <f>Вх!H27*$C$33</f>
        <v>1</v>
      </c>
      <c r="I33" s="63">
        <f>Вх!I27*$C$33</f>
        <v>1</v>
      </c>
      <c r="J33" s="63">
        <f>Вх!J27*$C$33</f>
        <v>1</v>
      </c>
      <c r="K33" s="63">
        <f>Вх!K27*$C$33</f>
        <v>1</v>
      </c>
      <c r="L33" s="63">
        <f>Вх!L27*$C$33</f>
        <v>1</v>
      </c>
      <c r="M33" s="63">
        <f>Вх!M27*$C$33</f>
        <v>1</v>
      </c>
      <c r="N33" s="63">
        <f>Вх!N27*$C$33</f>
        <v>1</v>
      </c>
      <c r="O33" s="63">
        <f>Вх!O27*$C$33</f>
        <v>1</v>
      </c>
      <c r="P33" s="63">
        <f>Вх!P27*$C$33</f>
        <v>1</v>
      </c>
      <c r="Q33" s="63">
        <f>Вх!Q27*$C$33</f>
        <v>1</v>
      </c>
      <c r="R33" s="63">
        <f>Вх!R27*$C$33</f>
        <v>1</v>
      </c>
      <c r="S33" s="63">
        <f>Вх!S27*$C$33</f>
        <v>1</v>
      </c>
      <c r="T33" s="63">
        <f>Вх!T27*$C$33</f>
        <v>1</v>
      </c>
      <c r="U33" s="63">
        <f>Вх!U27*$C$33</f>
        <v>1</v>
      </c>
      <c r="V33" s="63">
        <f>Вх!V27*$C$33</f>
        <v>1</v>
      </c>
      <c r="W33" s="54">
        <f t="shared" si="3"/>
        <v>1</v>
      </c>
      <c r="X33" s="78">
        <f t="shared" si="4"/>
        <v>0.014549687181725592</v>
      </c>
    </row>
    <row r="34" spans="1:24" ht="24" customHeight="1">
      <c r="A34" s="50">
        <v>10</v>
      </c>
      <c r="B34" s="51" t="s">
        <v>106</v>
      </c>
      <c r="C34" s="61">
        <v>1</v>
      </c>
      <c r="D34" s="63">
        <f>Вх!D28*$C$34</f>
        <v>1</v>
      </c>
      <c r="E34" s="63">
        <f>Вх!E28*$C$34</f>
        <v>1</v>
      </c>
      <c r="F34" s="63">
        <f>Вх!F28*$C$34</f>
        <v>1</v>
      </c>
      <c r="G34" s="63">
        <f>Вх!G28*$C$34</f>
        <v>1</v>
      </c>
      <c r="H34" s="63">
        <f>Вх!H28*$C$34</f>
        <v>1</v>
      </c>
      <c r="I34" s="63">
        <f>Вх!I28*$C$34</f>
        <v>1</v>
      </c>
      <c r="J34" s="63">
        <f>Вх!J28*$C$34</f>
        <v>1</v>
      </c>
      <c r="K34" s="63">
        <f>Вх!K28*$C$34</f>
        <v>1</v>
      </c>
      <c r="L34" s="63">
        <f>Вх!L28*$C$34</f>
        <v>1</v>
      </c>
      <c r="M34" s="63">
        <f>Вх!M28*$C$34</f>
        <v>1</v>
      </c>
      <c r="N34" s="63">
        <f>Вх!N28*$C$34</f>
        <v>1</v>
      </c>
      <c r="O34" s="63">
        <f>Вх!O28*$C$34</f>
        <v>1</v>
      </c>
      <c r="P34" s="63">
        <f>Вх!P28*$C$34</f>
        <v>1</v>
      </c>
      <c r="Q34" s="63">
        <f>Вх!Q28*$C$34</f>
        <v>1</v>
      </c>
      <c r="R34" s="63">
        <f>Вх!R28*$C$34</f>
        <v>1</v>
      </c>
      <c r="S34" s="63">
        <f>Вх!S28*$C$34</f>
        <v>1</v>
      </c>
      <c r="T34" s="63">
        <f>Вх!T28*$C$34</f>
        <v>1</v>
      </c>
      <c r="U34" s="63">
        <f>Вх!U28*$C$34</f>
        <v>1</v>
      </c>
      <c r="V34" s="63">
        <f>Вх!V28*$C$34</f>
        <v>1</v>
      </c>
      <c r="W34" s="54">
        <f t="shared" si="3"/>
        <v>1</v>
      </c>
      <c r="X34" s="78">
        <f t="shared" si="4"/>
        <v>0.014549687181725592</v>
      </c>
    </row>
    <row r="35" spans="1:24" ht="27.75" customHeight="1">
      <c r="A35" s="50">
        <v>11</v>
      </c>
      <c r="B35" s="51" t="s">
        <v>70</v>
      </c>
      <c r="C35" s="61">
        <v>1</v>
      </c>
      <c r="D35" s="63">
        <f>Вх!D29*$C$35</f>
        <v>6</v>
      </c>
      <c r="E35" s="63">
        <f>Вх!E29*$C$35</f>
        <v>8</v>
      </c>
      <c r="F35" s="63">
        <f>Вх!F29*$C$35</f>
        <v>6</v>
      </c>
      <c r="G35" s="63">
        <f>Вх!G29*$C$35</f>
        <v>3</v>
      </c>
      <c r="H35" s="63">
        <f>Вх!H29*$C$35</f>
        <v>13</v>
      </c>
      <c r="I35" s="63">
        <f>Вх!I29*$C$35</f>
        <v>0</v>
      </c>
      <c r="J35" s="63">
        <f>Вх!J29*$C$35</f>
        <v>0</v>
      </c>
      <c r="K35" s="63">
        <f>Вх!K29*$C$35</f>
        <v>3</v>
      </c>
      <c r="L35" s="63">
        <f>Вх!L29*$C$35</f>
        <v>17</v>
      </c>
      <c r="M35" s="63">
        <f>Вх!M29*$C$35</f>
        <v>2</v>
      </c>
      <c r="N35" s="63">
        <f>Вх!N29*$C$35</f>
        <v>7</v>
      </c>
      <c r="O35" s="63">
        <f>Вх!O29*$C$35</f>
        <v>2</v>
      </c>
      <c r="P35" s="63">
        <f>Вх!P29*$C$35</f>
        <v>1</v>
      </c>
      <c r="Q35" s="63">
        <f>Вх!Q29*$C$35</f>
        <v>1</v>
      </c>
      <c r="R35" s="63">
        <f>Вх!R29*$C$35</f>
        <v>4</v>
      </c>
      <c r="S35" s="63">
        <f>Вх!S29*$C$35</f>
        <v>1</v>
      </c>
      <c r="T35" s="63">
        <f>Вх!T29*$C$35</f>
        <v>1</v>
      </c>
      <c r="U35" s="63">
        <f>Вх!U29*$C$35</f>
        <v>2</v>
      </c>
      <c r="V35" s="63">
        <f>Вх!V29*$C$35</f>
        <v>9</v>
      </c>
      <c r="W35" s="54">
        <f t="shared" si="3"/>
        <v>4.53</v>
      </c>
      <c r="X35" s="78">
        <f t="shared" si="4"/>
        <v>0.06591008293321693</v>
      </c>
    </row>
    <row r="36" spans="1:24" ht="27.75" customHeight="1">
      <c r="A36" s="50">
        <v>12</v>
      </c>
      <c r="B36" s="51" t="s">
        <v>92</v>
      </c>
      <c r="C36" s="61">
        <v>1</v>
      </c>
      <c r="D36" s="85">
        <f>Вх!D30*$C$36</f>
        <v>6</v>
      </c>
      <c r="E36" s="85">
        <f>Вх!E30*$C$36</f>
        <v>15</v>
      </c>
      <c r="F36" s="85">
        <f>Вх!F30*$C$36</f>
        <v>6</v>
      </c>
      <c r="G36" s="85">
        <f>Вх!G30*$C$36</f>
        <v>3</v>
      </c>
      <c r="H36" s="85">
        <f>Вх!H30*$C$36</f>
        <v>0</v>
      </c>
      <c r="I36" s="85">
        <f>Вх!I30*$C$36</f>
        <v>0</v>
      </c>
      <c r="J36" s="85">
        <f>Вх!J30*$C$36</f>
        <v>0</v>
      </c>
      <c r="K36" s="85">
        <f>Вх!K30*$C$36</f>
        <v>3</v>
      </c>
      <c r="L36" s="85">
        <f>Вх!L30*$C$36</f>
        <v>6</v>
      </c>
      <c r="M36" s="85">
        <f>Вх!M30*$C$36</f>
        <v>2</v>
      </c>
      <c r="N36" s="85">
        <f>Вх!N30*$C$36</f>
        <v>7</v>
      </c>
      <c r="O36" s="85">
        <f>Вх!O30*$C$36</f>
        <v>3</v>
      </c>
      <c r="P36" s="85">
        <f>Вх!P30*$C$36</f>
        <v>1</v>
      </c>
      <c r="Q36" s="85">
        <f>Вх!Q30*$C$36</f>
        <v>3</v>
      </c>
      <c r="R36" s="85">
        <f>Вх!R30*$C$36</f>
        <v>5</v>
      </c>
      <c r="S36" s="85">
        <f>Вх!S30*$C$36</f>
        <v>5</v>
      </c>
      <c r="T36" s="85">
        <f>Вх!T30*$C$36</f>
        <v>1</v>
      </c>
      <c r="U36" s="85">
        <f>Вх!U30*$C$36</f>
        <v>1</v>
      </c>
      <c r="V36" s="85">
        <f>Вх!V30*$C$36</f>
        <v>2</v>
      </c>
      <c r="W36" s="54">
        <f t="shared" si="3"/>
        <v>3.63</v>
      </c>
      <c r="X36" s="78">
        <f t="shared" si="4"/>
        <v>0.052815364469663895</v>
      </c>
    </row>
    <row r="37" spans="1:25" ht="17.25" customHeight="1">
      <c r="A37" s="139" t="s">
        <v>23</v>
      </c>
      <c r="B37" s="140"/>
      <c r="C37" s="64">
        <v>1</v>
      </c>
      <c r="D37" s="77">
        <f>ROUND(SUM(D25:D36),2)*$C$37</f>
        <v>86.31</v>
      </c>
      <c r="E37" s="77">
        <f aca="true" t="shared" si="5" ref="E37:V37">ROUND(SUM(E25:E36),2)*$C$37</f>
        <v>141.3</v>
      </c>
      <c r="F37" s="77">
        <f t="shared" si="5"/>
        <v>60.64</v>
      </c>
      <c r="G37" s="77">
        <f t="shared" si="5"/>
        <v>64.46</v>
      </c>
      <c r="H37" s="77">
        <f t="shared" si="5"/>
        <v>36.67</v>
      </c>
      <c r="I37" s="77">
        <f t="shared" si="5"/>
        <v>16.43</v>
      </c>
      <c r="J37" s="77">
        <f t="shared" si="5"/>
        <v>35.36</v>
      </c>
      <c r="K37" s="77">
        <f t="shared" si="5"/>
        <v>109.71</v>
      </c>
      <c r="L37" s="77">
        <f t="shared" si="5"/>
        <v>136.27</v>
      </c>
      <c r="M37" s="77">
        <f t="shared" si="5"/>
        <v>46.55</v>
      </c>
      <c r="N37" s="77">
        <f t="shared" si="5"/>
        <v>112.73</v>
      </c>
      <c r="O37" s="77">
        <f t="shared" si="5"/>
        <v>72.45</v>
      </c>
      <c r="P37" s="77">
        <f t="shared" si="5"/>
        <v>29.84</v>
      </c>
      <c r="Q37" s="77">
        <f t="shared" si="5"/>
        <v>21.65</v>
      </c>
      <c r="R37" s="77">
        <f t="shared" si="5"/>
        <v>51.81</v>
      </c>
      <c r="S37" s="77">
        <f t="shared" si="5"/>
        <v>79.3</v>
      </c>
      <c r="T37" s="77">
        <f t="shared" si="5"/>
        <v>54.24</v>
      </c>
      <c r="U37" s="77">
        <f t="shared" si="5"/>
        <v>40.75</v>
      </c>
      <c r="V37" s="77">
        <f t="shared" si="5"/>
        <v>109.44</v>
      </c>
      <c r="W37" s="54">
        <f>ROUND(SUM(W25:W36),2)</f>
        <v>68.73</v>
      </c>
      <c r="X37" s="78">
        <f t="shared" si="4"/>
        <v>1</v>
      </c>
      <c r="Y37" s="78">
        <f>W37/$W$53</f>
        <v>0.29802272135981267</v>
      </c>
    </row>
    <row r="38" spans="1:23" ht="17.25" customHeight="1">
      <c r="A38" s="131" t="s">
        <v>27</v>
      </c>
      <c r="B38" s="130"/>
      <c r="C38" s="66"/>
      <c r="D38" s="58">
        <v>6</v>
      </c>
      <c r="E38" s="59">
        <v>1</v>
      </c>
      <c r="F38" s="58">
        <v>10</v>
      </c>
      <c r="G38" s="58">
        <v>9</v>
      </c>
      <c r="H38" s="58">
        <v>15</v>
      </c>
      <c r="I38" s="74">
        <v>19</v>
      </c>
      <c r="J38" s="58">
        <v>16</v>
      </c>
      <c r="K38" s="58">
        <v>4</v>
      </c>
      <c r="L38" s="86">
        <v>2</v>
      </c>
      <c r="M38" s="58">
        <v>13</v>
      </c>
      <c r="N38" s="86">
        <v>3</v>
      </c>
      <c r="O38" s="58">
        <v>8</v>
      </c>
      <c r="P38" s="58">
        <v>17</v>
      </c>
      <c r="Q38" s="74">
        <v>18</v>
      </c>
      <c r="R38" s="58">
        <v>12</v>
      </c>
      <c r="S38" s="58">
        <v>7</v>
      </c>
      <c r="T38" s="58">
        <v>11</v>
      </c>
      <c r="U38" s="58">
        <v>14</v>
      </c>
      <c r="V38" s="58">
        <v>5</v>
      </c>
      <c r="W38" s="67"/>
    </row>
    <row r="39" spans="1:23" ht="30" customHeight="1">
      <c r="A39" s="49" t="s">
        <v>18</v>
      </c>
      <c r="B39" s="136" t="s">
        <v>71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8"/>
    </row>
    <row r="40" spans="1:24" ht="38.25" customHeight="1">
      <c r="A40" s="50">
        <v>1</v>
      </c>
      <c r="B40" s="51" t="s">
        <v>95</v>
      </c>
      <c r="C40" s="61">
        <v>5</v>
      </c>
      <c r="D40" s="68">
        <f>ROUND(Вх!D36/Вх!D6,3)*$C$40</f>
        <v>3</v>
      </c>
      <c r="E40" s="68">
        <f>ROUND(Вх!E36/Вх!E6,3)*$C$40</f>
        <v>2.2</v>
      </c>
      <c r="F40" s="68">
        <f>ROUND(Вх!F36/Вх!F6,3)*$C$40</f>
        <v>2.155</v>
      </c>
      <c r="G40" s="68">
        <f>ROUND(Вх!G36/Вх!G6,3)*$C$40</f>
        <v>1.755</v>
      </c>
      <c r="H40" s="68">
        <f>ROUND(Вх!H36/Вх!H6,3)*$C$40</f>
        <v>5</v>
      </c>
      <c r="I40" s="68">
        <f>ROUND(Вх!I36/Вх!I6,3)*$C$40</f>
        <v>0.51</v>
      </c>
      <c r="J40" s="68">
        <f>ROUND(Вх!J36/Вх!J6,3)*$C$40</f>
        <v>1</v>
      </c>
      <c r="K40" s="68">
        <f>ROUND(Вх!K36/Вх!K6,3)*$C$40</f>
        <v>3.5549999999999997</v>
      </c>
      <c r="L40" s="69">
        <f>ROUND(Вх!L36/Вх!L6,3)*$C$40</f>
        <v>2.155</v>
      </c>
      <c r="M40" s="69">
        <f>ROUND(Вх!M36/Вх!M6,3)*$C$40</f>
        <v>1.4949999999999999</v>
      </c>
      <c r="N40" s="69">
        <f>ROUND(Вх!N36/Вх!N6,3)*$C$40</f>
        <v>1.665</v>
      </c>
      <c r="O40" s="69">
        <f>ROUND(Вх!O36/Вх!O6,3)*$C$40</f>
        <v>1.26</v>
      </c>
      <c r="P40" s="69">
        <f>ROUND(Вх!P36/Вх!P6,3)*$C$40</f>
        <v>1.08</v>
      </c>
      <c r="Q40" s="69">
        <f>ROUND(Вх!Q36/Вх!Q6,3)*$C$40</f>
        <v>1.2149999999999999</v>
      </c>
      <c r="R40" s="69">
        <f>ROUND(Вх!R36/Вх!R6,3)*$C$40</f>
        <v>3.335</v>
      </c>
      <c r="S40" s="69">
        <f>ROUND(Вх!S36/Вх!S6,3)*$C$40</f>
        <v>1.085</v>
      </c>
      <c r="T40" s="69">
        <f>ROUND(Вх!T36/Вх!T6,3)*$C$40</f>
        <v>2.31</v>
      </c>
      <c r="U40" s="69">
        <f>ROUND(Вх!U36/Вх!U6,3)*$C$40</f>
        <v>4.75</v>
      </c>
      <c r="V40" s="69">
        <f>ROUND(Вх!V36/Вх!V6,3)*$C$40</f>
        <v>1.1500000000000001</v>
      </c>
      <c r="W40" s="54">
        <f>ROUND(AVERAGE(D40:V40),2)</f>
        <v>2.14</v>
      </c>
      <c r="X40" s="78">
        <f aca="true" t="shared" si="6" ref="X40:X50">W40/$W$50</f>
        <v>0.05818379554105492</v>
      </c>
    </row>
    <row r="41" spans="1:24" ht="38.25" customHeight="1">
      <c r="A41" s="50"/>
      <c r="B41" s="51" t="s">
        <v>96</v>
      </c>
      <c r="C41" s="61">
        <v>4</v>
      </c>
      <c r="D41" s="68">
        <f>ROUND(Вх!D37/Вх!D6,2)*$C$41</f>
        <v>0</v>
      </c>
      <c r="E41" s="68">
        <f>ROUND(Вх!E37/Вх!E6,2)*$C$41</f>
        <v>0</v>
      </c>
      <c r="F41" s="68">
        <f>ROUND(Вх!F37/Вх!F6,2)*$C$41</f>
        <v>0</v>
      </c>
      <c r="G41" s="68">
        <f>ROUND(Вх!G37/Вх!G6,2)*$C$41</f>
        <v>0</v>
      </c>
      <c r="H41" s="68">
        <f>ROUND(Вх!H37/Вх!H6,2)*$C$41</f>
        <v>0</v>
      </c>
      <c r="I41" s="68">
        <f>ROUND(Вх!I37/Вх!I6,2)*$C$41</f>
        <v>0</v>
      </c>
      <c r="J41" s="68">
        <f>ROUND(Вх!J37/Вх!J6,2)*$C$41</f>
        <v>0</v>
      </c>
      <c r="K41" s="68">
        <f>ROUND(Вх!K37/Вх!K6,2)*$C$41</f>
        <v>0</v>
      </c>
      <c r="L41" s="68">
        <f>ROUND(Вх!L37/Вх!L6,2)*$C$41</f>
        <v>0</v>
      </c>
      <c r="M41" s="68">
        <f>ROUND(Вх!M37/Вх!M6,2)*$C$41</f>
        <v>0</v>
      </c>
      <c r="N41" s="68">
        <f>ROUND(Вх!N37/Вх!N6,2)*$C$41</f>
        <v>0</v>
      </c>
      <c r="O41" s="68">
        <f>ROUND(Вх!O37/Вх!O6,2)*$C$41</f>
        <v>0</v>
      </c>
      <c r="P41" s="68">
        <f>ROUND(Вх!P37/Вх!P6,2)*$C$41</f>
        <v>0</v>
      </c>
      <c r="Q41" s="68">
        <f>ROUND(Вх!Q37/Вх!Q6,2)*$C$41</f>
        <v>0</v>
      </c>
      <c r="R41" s="68">
        <f>ROUND(Вх!R37/Вх!R6,2)*$C$41</f>
        <v>0</v>
      </c>
      <c r="S41" s="68">
        <f>ROUND(Вх!S37/Вх!S6,2)*$C$41</f>
        <v>0</v>
      </c>
      <c r="T41" s="68">
        <f>ROUND(Вх!T37/Вх!T6,2)*$C$41</f>
        <v>0</v>
      </c>
      <c r="U41" s="68">
        <f>ROUND(Вх!U37/Вх!U6,2)*$C$41</f>
        <v>0</v>
      </c>
      <c r="V41" s="68">
        <f>ROUND(Вх!V37/Вх!V6,2)*$C$41</f>
        <v>0</v>
      </c>
      <c r="W41" s="54">
        <f>ROUND(AVERAGE(D41:V41),2)</f>
        <v>0</v>
      </c>
      <c r="X41" s="78">
        <f t="shared" si="6"/>
        <v>0</v>
      </c>
    </row>
    <row r="42" spans="1:24" ht="48" customHeight="1">
      <c r="A42" s="50">
        <v>2</v>
      </c>
      <c r="B42" s="51" t="s">
        <v>73</v>
      </c>
      <c r="C42" s="61">
        <v>5</v>
      </c>
      <c r="D42" s="70">
        <f>ROUND(Вх!D41/Вх!D6,2)*$C$42</f>
        <v>4.3</v>
      </c>
      <c r="E42" s="70">
        <f>ROUND(Вх!E41/Вх!E6,2)*$C$42</f>
        <v>4.2</v>
      </c>
      <c r="F42" s="70">
        <f>ROUND(Вх!F41/Вх!F6,2)*$C$42</f>
        <v>4.3</v>
      </c>
      <c r="G42" s="70">
        <f>ROUND(Вх!G41/Вх!G6,2)*$C$42</f>
        <v>2.3499999999999996</v>
      </c>
      <c r="H42" s="70">
        <f>ROUND(Вх!H41/Вх!H6,2)*$C$42</f>
        <v>5</v>
      </c>
      <c r="I42" s="70">
        <f>ROUND(Вх!I41/Вх!I6,2)*$C$42</f>
        <v>1.55</v>
      </c>
      <c r="J42" s="70">
        <f>ROUND(Вх!J41/Вх!J6,2)*$C$42</f>
        <v>5</v>
      </c>
      <c r="K42" s="70">
        <f>ROUND(Вх!K41/Вх!K6,2)*$C$42</f>
        <v>2.8000000000000003</v>
      </c>
      <c r="L42" s="70">
        <f>ROUND(Вх!L41/Вх!L6,2)*$C$42</f>
        <v>5</v>
      </c>
      <c r="M42" s="70">
        <f>ROUND(Вх!M41/Вх!M6,2)*$C$42</f>
        <v>2.45</v>
      </c>
      <c r="N42" s="70">
        <f>ROUND(Вх!N41/Вх!N6,2)*$C$42</f>
        <v>5</v>
      </c>
      <c r="O42" s="70">
        <f>ROUND(Вх!O41/Вх!O6,2)*$C$42</f>
        <v>2.6</v>
      </c>
      <c r="P42" s="70">
        <f>ROUND(Вх!P41/Вх!P6,2)*$C$42</f>
        <v>4.2</v>
      </c>
      <c r="Q42" s="70">
        <f>ROUND(Вх!Q41/Вх!Q6,2)*$C$42</f>
        <v>4.6000000000000005</v>
      </c>
      <c r="R42" s="70">
        <f>ROUND(Вх!R41/Вх!R6,2)*$C$42</f>
        <v>5</v>
      </c>
      <c r="S42" s="70">
        <f>ROUND(Вх!S41/Вх!S6,2)*$C$42</f>
        <v>2.55</v>
      </c>
      <c r="T42" s="70">
        <f>ROUND(Вх!T41/Вх!T6,2)*$C$42</f>
        <v>5</v>
      </c>
      <c r="U42" s="70">
        <f>ROUND(Вх!U41/Вх!U6,2)*$C$42</f>
        <v>2.6500000000000004</v>
      </c>
      <c r="V42" s="70">
        <f>ROUND(Вх!V41/Вх!V6,2)*$C$42</f>
        <v>4.6000000000000005</v>
      </c>
      <c r="W42" s="54">
        <f aca="true" t="shared" si="7" ref="W42:W49">ROUND(AVERAGE(D42:V42),2)</f>
        <v>3.85</v>
      </c>
      <c r="X42" s="78">
        <f t="shared" si="6"/>
        <v>0.10467645459488853</v>
      </c>
    </row>
    <row r="43" spans="1:24" ht="25.5" customHeight="1">
      <c r="A43" s="50"/>
      <c r="B43" s="51" t="s">
        <v>90</v>
      </c>
      <c r="C43" s="61">
        <v>1</v>
      </c>
      <c r="D43" s="72">
        <f>Вх!D31*$C$43</f>
        <v>0</v>
      </c>
      <c r="E43" s="72">
        <f>Вх!E31*$C$43</f>
        <v>0</v>
      </c>
      <c r="F43" s="72">
        <f>Вх!F31*$C$43</f>
        <v>0</v>
      </c>
      <c r="G43" s="72">
        <f>Вх!G31*$C$43</f>
        <v>0</v>
      </c>
      <c r="H43" s="72">
        <f>Вх!H31*$C$43</f>
        <v>0</v>
      </c>
      <c r="I43" s="72">
        <f>Вх!I31*$C$43</f>
        <v>0</v>
      </c>
      <c r="J43" s="72">
        <f>Вх!J31*$C$43</f>
        <v>0</v>
      </c>
      <c r="K43" s="72">
        <f>Вх!K31*$C$43</f>
        <v>0</v>
      </c>
      <c r="L43" s="72">
        <f>Вх!L31*$C$43</f>
        <v>0</v>
      </c>
      <c r="M43" s="72">
        <f>Вх!M31*$C$43</f>
        <v>0</v>
      </c>
      <c r="N43" s="72">
        <f>Вх!N31*$C$43</f>
        <v>0</v>
      </c>
      <c r="O43" s="72">
        <f>Вх!O31*$C$43</f>
        <v>0</v>
      </c>
      <c r="P43" s="72">
        <f>Вх!P31*$C$43</f>
        <v>0</v>
      </c>
      <c r="Q43" s="72">
        <f>Вх!Q31*$C$43</f>
        <v>0</v>
      </c>
      <c r="R43" s="72">
        <f>Вх!R31*$C$43</f>
        <v>0</v>
      </c>
      <c r="S43" s="72">
        <f>Вх!S31*$C$43</f>
        <v>0</v>
      </c>
      <c r="T43" s="72">
        <f>Вх!T31*$C$43</f>
        <v>0</v>
      </c>
      <c r="U43" s="72">
        <f>Вх!U31*$C$43</f>
        <v>0</v>
      </c>
      <c r="V43" s="72">
        <f>Вх!V31*$C$43</f>
        <v>0</v>
      </c>
      <c r="W43" s="54">
        <f t="shared" si="7"/>
        <v>0</v>
      </c>
      <c r="X43" s="78">
        <f t="shared" si="6"/>
        <v>0</v>
      </c>
    </row>
    <row r="44" spans="1:24" ht="36.75" customHeight="1">
      <c r="A44" s="50">
        <v>24</v>
      </c>
      <c r="B44" s="51" t="s">
        <v>84</v>
      </c>
      <c r="C44" s="61">
        <v>1</v>
      </c>
      <c r="D44" s="72">
        <f>(Вх!D32+Вх!D33)*$C$44</f>
        <v>1</v>
      </c>
      <c r="E44" s="72">
        <f>(Вх!E32+Вх!E33)*$C$44</f>
        <v>1</v>
      </c>
      <c r="F44" s="72">
        <f>(Вх!F32+Вх!F33)*$C$44</f>
        <v>1</v>
      </c>
      <c r="G44" s="72">
        <f>(Вх!G32+Вх!G33)*$C$44</f>
        <v>3</v>
      </c>
      <c r="H44" s="72">
        <f>(Вх!H32+Вх!H33)*$C$44</f>
        <v>1</v>
      </c>
      <c r="I44" s="72">
        <f>(Вх!I32+Вх!I33)*$C$44</f>
        <v>1</v>
      </c>
      <c r="J44" s="72">
        <f>(Вх!J32+Вх!J33)*$C$44</f>
        <v>1</v>
      </c>
      <c r="K44" s="72">
        <f>(Вх!K32+Вх!K33)*$C$44</f>
        <v>1</v>
      </c>
      <c r="L44" s="72">
        <f>(Вх!L32+Вх!L33)*$C$44</f>
        <v>1</v>
      </c>
      <c r="M44" s="72">
        <f>(Вх!M32+Вх!M33)*$C$44</f>
        <v>1</v>
      </c>
      <c r="N44" s="72">
        <f>(Вх!N32+Вх!N33)*$C$44</f>
        <v>1.5</v>
      </c>
      <c r="O44" s="72">
        <f>(Вх!O32+Вх!O33)*$C$44</f>
        <v>1</v>
      </c>
      <c r="P44" s="72">
        <f>(Вх!P32+Вх!P33)*$C$44</f>
        <v>1</v>
      </c>
      <c r="Q44" s="72">
        <f>(Вх!Q32+Вх!Q33)*$C$44</f>
        <v>1</v>
      </c>
      <c r="R44" s="72">
        <f>(Вх!R32+Вх!R33)*$C$44</f>
        <v>1</v>
      </c>
      <c r="S44" s="72">
        <f>(Вх!S32+Вх!S33)*$C$44</f>
        <v>0</v>
      </c>
      <c r="T44" s="72">
        <f>(Вх!T32+Вх!T33)*$C$44</f>
        <v>1</v>
      </c>
      <c r="U44" s="72">
        <f>(Вх!U32+Вх!U33)*$C$44</f>
        <v>1</v>
      </c>
      <c r="V44" s="72">
        <f>(Вх!V32+Вх!V33)*$C$44</f>
        <v>1</v>
      </c>
      <c r="W44" s="54">
        <f t="shared" si="7"/>
        <v>1.08</v>
      </c>
      <c r="X44" s="78">
        <f t="shared" si="6"/>
        <v>0.02936378466557912</v>
      </c>
    </row>
    <row r="45" spans="1:24" ht="36.75" customHeight="1">
      <c r="A45" s="50"/>
      <c r="B45" s="51" t="s">
        <v>91</v>
      </c>
      <c r="C45" s="61">
        <v>1</v>
      </c>
      <c r="D45" s="72">
        <f>(IF(Вх!D38&lt;50,1,(IF(AND(Вх!D38&gt;=50,Вх!D38&lt;100),2,3))))*$C$45</f>
        <v>3</v>
      </c>
      <c r="E45" s="72">
        <f>(IF(Вх!E38&lt;50,1,(IF(AND(Вх!E38&gt;=50,Вх!E38&lt;100),2,3))))*$C$45</f>
        <v>3</v>
      </c>
      <c r="F45" s="72">
        <f>(IF(Вх!F38&lt;50,1,(IF(AND(Вх!F38&gt;=50,Вх!F38&lt;100),2,3))))*$C$45</f>
        <v>3</v>
      </c>
      <c r="G45" s="72">
        <f>(IF(Вх!G38&lt;50,1,(IF(AND(Вх!G38&gt;=50,Вх!G38&lt;100),2,3))))*$C$45</f>
        <v>3</v>
      </c>
      <c r="H45" s="72">
        <f>(IF(Вх!H38&lt;50,1,(IF(AND(Вх!H38&gt;=50,Вх!H38&lt;100),2,3))))*$C$45</f>
        <v>3</v>
      </c>
      <c r="I45" s="72">
        <f>(IF(Вх!I38&lt;50,1,(IF(AND(Вх!I38&gt;=50,Вх!I38&lt;100),2,3))))*$C$45</f>
        <v>1</v>
      </c>
      <c r="J45" s="72">
        <f>(IF(Вх!J38&lt;50,1,(IF(AND(Вх!J38&gt;=50,Вх!J38&lt;100),2,3))))*$C$45</f>
        <v>3</v>
      </c>
      <c r="K45" s="72">
        <f>(IF(Вх!K38&lt;50,1,(IF(AND(Вх!K38&gt;=50,Вх!K38&lt;100),2,3))))*$C$45</f>
        <v>3</v>
      </c>
      <c r="L45" s="72">
        <f>(IF(Вх!L38&lt;50,1,(IF(AND(Вх!L38&gt;=50,Вх!L38&lt;100),2,3))))*$C$45</f>
        <v>3</v>
      </c>
      <c r="M45" s="72">
        <f>(IF(Вх!M38&lt;50,1,(IF(AND(Вх!M38&gt;=50,Вх!M38&lt;100),2,3))))*$C$45</f>
        <v>3</v>
      </c>
      <c r="N45" s="72">
        <f>(IF(Вх!N38&lt;50,1,(IF(AND(Вх!N38&gt;=50,Вх!N38&lt;100),2,3))))*$C$45</f>
        <v>3</v>
      </c>
      <c r="O45" s="72">
        <f>(IF(Вх!O38&lt;50,1,(IF(AND(Вх!O38&gt;=50,Вх!O38&lt;100),2,3))))*$C$45</f>
        <v>3</v>
      </c>
      <c r="P45" s="72">
        <f>(IF(Вх!P38&lt;50,1,(IF(AND(Вх!P38&gt;=50,Вх!P38&lt;100),2,3))))*$C$45</f>
        <v>2</v>
      </c>
      <c r="Q45" s="72">
        <f>(IF(Вх!Q38&lt;50,1,(IF(AND(Вх!Q38&gt;=50,Вх!Q38&lt;100),2,3))))*$C$45</f>
        <v>3</v>
      </c>
      <c r="R45" s="72">
        <f>(IF(Вх!R38&lt;50,1,(IF(AND(Вх!R38&gt;=50,Вх!R38&lt;100),2,3))))*$C$45</f>
        <v>2</v>
      </c>
      <c r="S45" s="72">
        <f>(IF(Вх!S38&lt;50,1,(IF(AND(Вх!S38&gt;=50,Вх!S38&lt;100),2,3))))*$C$45</f>
        <v>3</v>
      </c>
      <c r="T45" s="72">
        <f>(IF(Вх!T38&lt;50,1,(IF(AND(Вх!T38&gt;=50,Вх!T38&lt;100),2,3))))*$C$45</f>
        <v>3</v>
      </c>
      <c r="U45" s="72">
        <f>(IF(Вх!U38&lt;50,1,(IF(AND(Вх!U38&gt;=50,Вх!U38&lt;100),2,3))))*$C$45</f>
        <v>2</v>
      </c>
      <c r="V45" s="72">
        <f>(IF(Вх!V38&lt;50,1,(IF(AND(Вх!V38&gt;=50,Вх!V38&lt;100),2,3))))*$C$45</f>
        <v>3</v>
      </c>
      <c r="W45" s="54">
        <f t="shared" si="7"/>
        <v>2.74</v>
      </c>
      <c r="X45" s="78">
        <f t="shared" si="6"/>
        <v>0.07449700924415444</v>
      </c>
    </row>
    <row r="46" spans="1:24" ht="44.25" customHeight="1">
      <c r="A46" s="50">
        <v>25</v>
      </c>
      <c r="B46" s="51" t="s">
        <v>86</v>
      </c>
      <c r="C46" s="61">
        <v>1</v>
      </c>
      <c r="D46" s="72">
        <f>ROUND(Вх!D38/Вх!D6,2)*$C$46</f>
        <v>9.08</v>
      </c>
      <c r="E46" s="72">
        <f>ROUND(Вх!E38/Вх!E6,2)*$C$46</f>
        <v>6.74</v>
      </c>
      <c r="F46" s="72">
        <f>ROUND(Вх!F38/Вх!F6,2)*$C$46</f>
        <v>2.27</v>
      </c>
      <c r="G46" s="72">
        <f>ROUND(Вх!G38/Вх!G6,2)*$C$46</f>
        <v>5.59</v>
      </c>
      <c r="H46" s="72">
        <f>ROUND(Вх!H38/Вх!H6,2)*$C$46</f>
        <v>5.58</v>
      </c>
      <c r="I46" s="72">
        <f>ROUND(Вх!I38/Вх!I6,2)*$C$46</f>
        <v>0.65</v>
      </c>
      <c r="J46" s="72">
        <f>ROUND(Вх!J38/Вх!J6,2)*$C$46</f>
        <v>2.5</v>
      </c>
      <c r="K46" s="72">
        <f>ROUND(Вх!K38/Вх!K6,2)*$C$46</f>
        <v>5.82</v>
      </c>
      <c r="L46" s="72">
        <f>ROUND(Вх!L38/Вх!L6,2)*$C$46</f>
        <v>16.63</v>
      </c>
      <c r="M46" s="72">
        <f>ROUND(Вх!M38/Вх!M6,2)*$C$46</f>
        <v>2.81</v>
      </c>
      <c r="N46" s="72">
        <f>ROUND(Вх!N38/Вх!N6,2)*$C$46</f>
        <v>9.22</v>
      </c>
      <c r="O46" s="72">
        <f>ROUND(Вх!O38/Вх!O6,2)*$C$46</f>
        <v>3.85</v>
      </c>
      <c r="P46" s="72">
        <f>ROUND(Вх!P38/Вх!P6,2)*$C$46</f>
        <v>1.04</v>
      </c>
      <c r="Q46" s="72">
        <f>ROUND(Вх!Q38/Вх!Q6,2)*$C$46</f>
        <v>2.93</v>
      </c>
      <c r="R46" s="72">
        <f>ROUND(Вх!R38/Вх!R6,2)*$C$46</f>
        <v>1.18</v>
      </c>
      <c r="S46" s="72">
        <f>ROUND(Вх!S38/Вх!S6,2)*$C$46</f>
        <v>4</v>
      </c>
      <c r="T46" s="72">
        <f>ROUND(Вх!T38/Вх!T6,2)*$C$46</f>
        <v>8.65</v>
      </c>
      <c r="U46" s="72">
        <f>ROUND(Вх!U38/Вх!U6,2)*$C$46</f>
        <v>1.5</v>
      </c>
      <c r="V46" s="72">
        <f>ROUND(Вх!V38/Вх!V6,2)*$C$46</f>
        <v>8.02</v>
      </c>
      <c r="W46" s="54">
        <f t="shared" si="7"/>
        <v>5.16</v>
      </c>
      <c r="X46" s="78">
        <f t="shared" si="6"/>
        <v>0.1402936378466558</v>
      </c>
    </row>
    <row r="47" spans="1:24" ht="44.25" customHeight="1">
      <c r="A47" s="50"/>
      <c r="B47" s="51" t="s">
        <v>97</v>
      </c>
      <c r="C47" s="61">
        <v>5</v>
      </c>
      <c r="D47" s="72">
        <f>ROUND(Вх!D39/Вх!D7,2)*$C$47</f>
        <v>22.3</v>
      </c>
      <c r="E47" s="72">
        <f>ROUND(Вх!E39/Вх!E7,2)*$C$47</f>
        <v>11.950000000000001</v>
      </c>
      <c r="F47" s="72">
        <f>ROUND(Вх!F39/Вх!F7,2)*$C$47</f>
        <v>5.699999999999999</v>
      </c>
      <c r="G47" s="72">
        <f>ROUND(Вх!G39/Вх!G7,2)*$C$47</f>
        <v>6.8500000000000005</v>
      </c>
      <c r="H47" s="72">
        <f>ROUND(Вх!H39/Вх!H7,2)*$C$47</f>
        <v>17.7</v>
      </c>
      <c r="I47" s="72">
        <f>ROUND(Вх!I39/Вх!I7,2)*$C$47</f>
        <v>8.35</v>
      </c>
      <c r="J47" s="72">
        <f>ROUND(Вх!J39/Вх!J7,2)*$C$47</f>
        <v>15.649999999999999</v>
      </c>
      <c r="K47" s="72">
        <f>ROUND(Вх!K39/Вх!K7,2)*$C$47</f>
        <v>11.899999999999999</v>
      </c>
      <c r="L47" s="72">
        <f>ROUND(Вх!L39/Вх!L7,2)*$C$47</f>
        <v>18.05</v>
      </c>
      <c r="M47" s="72">
        <f>ROUND(Вх!M39/Вх!M7,2)*$C$47</f>
        <v>5.1</v>
      </c>
      <c r="N47" s="72">
        <f>ROUND(Вх!N39/Вх!N7,2)*$C$47</f>
        <v>5.85</v>
      </c>
      <c r="O47" s="72">
        <f>ROUND(Вх!O39/Вх!O7,2)*$C$47</f>
        <v>12.4</v>
      </c>
      <c r="P47" s="72">
        <f>ROUND(Вх!P39/Вх!P7,2)*$C$47</f>
        <v>3.25</v>
      </c>
      <c r="Q47" s="72">
        <f>ROUND(Вх!Q39/Вх!Q7,2)*$C$47</f>
        <v>16.1</v>
      </c>
      <c r="R47" s="72">
        <f>ROUND(Вх!R39/Вх!R7,2)*$C$47</f>
        <v>3.4000000000000004</v>
      </c>
      <c r="S47" s="72">
        <f>ROUND(Вх!S39/Вх!S7,2)*$C$47</f>
        <v>11.799999999999999</v>
      </c>
      <c r="T47" s="72">
        <f>ROUND(Вх!T39/Вх!T7,2)*$C$47</f>
        <v>7.9</v>
      </c>
      <c r="U47" s="72">
        <f>ROUND(Вх!U39/Вх!U7,2)*$C$47</f>
        <v>6.800000000000001</v>
      </c>
      <c r="V47" s="72">
        <f>ROUND(Вх!V39/Вх!V7,2)*$C$47</f>
        <v>16.65</v>
      </c>
      <c r="W47" s="54">
        <f t="shared" si="7"/>
        <v>10.93</v>
      </c>
      <c r="X47" s="78">
        <f t="shared" si="6"/>
        <v>0.29717237629146276</v>
      </c>
    </row>
    <row r="48" spans="1:24" ht="25.5" customHeight="1">
      <c r="A48" s="50">
        <v>26</v>
      </c>
      <c r="B48" s="51" t="s">
        <v>85</v>
      </c>
      <c r="C48" s="61">
        <v>20</v>
      </c>
      <c r="D48" s="72">
        <f>ROUND(Вх!D40/Вх!D6,2)*$C$48</f>
        <v>8</v>
      </c>
      <c r="E48" s="72">
        <f>ROUND(Вх!E40/Вх!E6,2)*$C$48</f>
        <v>9.6</v>
      </c>
      <c r="F48" s="72">
        <f>ROUND(Вх!F40/Вх!F6,2)*$C$48</f>
        <v>6.2</v>
      </c>
      <c r="G48" s="72">
        <f>ROUND(Вх!G40/Вх!G6,2)*$C$48</f>
        <v>6.4</v>
      </c>
      <c r="H48" s="72">
        <f>ROUND(Вх!H40/Вх!H6,2)*$C$48</f>
        <v>17.6</v>
      </c>
      <c r="I48" s="72">
        <f>ROUND(Вх!I40/Вх!I6,2)*$C$48</f>
        <v>3.2</v>
      </c>
      <c r="J48" s="72">
        <f>ROUND(Вх!J40/Вх!J6,2)*$C$48</f>
        <v>12</v>
      </c>
      <c r="K48" s="72">
        <f>ROUND(Вх!K40/Вх!K6,2)*$C$48</f>
        <v>8.8</v>
      </c>
      <c r="L48" s="72">
        <f>ROUND(Вх!L40/Вх!L6,2)*$C$48</f>
        <v>20</v>
      </c>
      <c r="M48" s="72">
        <f>ROUND(Вх!M40/Вх!M6,2)*$C$48</f>
        <v>5.4</v>
      </c>
      <c r="N48" s="72">
        <f>ROUND(Вх!N40/Вх!N6,2)*$C$48</f>
        <v>3</v>
      </c>
      <c r="O48" s="72">
        <f>ROUND(Вх!O40/Вх!O6,2)*$C$48</f>
        <v>7.6</v>
      </c>
      <c r="P48" s="72">
        <f>ROUND(Вх!P40/Вх!P6,2)*$C$48</f>
        <v>15.2</v>
      </c>
      <c r="Q48" s="72">
        <f>ROUND(Вх!Q40/Вх!Q6,2)*$C$48</f>
        <v>15.2</v>
      </c>
      <c r="R48" s="72">
        <f>ROUND(Вх!R40/Вх!R6,2)*$C$48</f>
        <v>4.8</v>
      </c>
      <c r="S48" s="72">
        <f>ROUND(Вх!S40/Вх!S6,2)*$C$48</f>
        <v>10.2</v>
      </c>
      <c r="T48" s="72">
        <f>ROUND(Вх!T40/Вх!T6,2)*$C$48</f>
        <v>8.4</v>
      </c>
      <c r="U48" s="72">
        <f>ROUND(Вх!U40/Вх!U6,2)*$C$48</f>
        <v>9</v>
      </c>
      <c r="V48" s="72">
        <f>ROUND(Вх!V40/Вх!V6,2)*$C$48</f>
        <v>14</v>
      </c>
      <c r="W48" s="54">
        <f t="shared" si="7"/>
        <v>9.72</v>
      </c>
      <c r="X48" s="78">
        <f t="shared" si="6"/>
        <v>0.2642740619902121</v>
      </c>
    </row>
    <row r="49" spans="1:24" ht="25.5" customHeight="1">
      <c r="A49" s="50">
        <v>27</v>
      </c>
      <c r="B49" s="51" t="s">
        <v>115</v>
      </c>
      <c r="C49" s="61">
        <v>2</v>
      </c>
      <c r="D49" s="72">
        <f>SUM(Вх!D34:Вх!D35)*$C$49</f>
        <v>6</v>
      </c>
      <c r="E49" s="72">
        <f>SUM(Вх!E34:Вх!E35)*$C$49</f>
        <v>2</v>
      </c>
      <c r="F49" s="72">
        <f>SUM(Вх!F34:Вх!F35)*$C$49</f>
        <v>2</v>
      </c>
      <c r="G49" s="72">
        <f>SUM(Вх!G34:Вх!G35)*$C$49</f>
        <v>0</v>
      </c>
      <c r="H49" s="72">
        <f>SUM(Вх!H34:Вх!H35)*$C$49</f>
        <v>0</v>
      </c>
      <c r="I49" s="72">
        <f>SUM(Вх!I34:Вх!I35)*$C$49</f>
        <v>0</v>
      </c>
      <c r="J49" s="72">
        <f>SUM(Вх!J34:Вх!J35)*$C$49</f>
        <v>2</v>
      </c>
      <c r="K49" s="72">
        <f>SUM(Вх!K34:Вх!K35)*$C$49</f>
        <v>0</v>
      </c>
      <c r="L49" s="72">
        <f>SUM(Вх!L34:Вх!L35)*$C$49</f>
        <v>2</v>
      </c>
      <c r="M49" s="72">
        <f>SUM(Вх!M34:Вх!M35)*$C$49</f>
        <v>0</v>
      </c>
      <c r="N49" s="72">
        <f>SUM(Вх!N34:Вх!N35)*$C$49</f>
        <v>2</v>
      </c>
      <c r="O49" s="72">
        <f>SUM(Вх!O34:Вх!O35)*$C$49</f>
        <v>2</v>
      </c>
      <c r="P49" s="72">
        <f>SUM(Вх!P34:Вх!P35)*$C$49</f>
        <v>0</v>
      </c>
      <c r="Q49" s="72">
        <f>SUM(Вх!Q34:Вх!Q35)*$C$49</f>
        <v>0</v>
      </c>
      <c r="R49" s="72">
        <f>SUM(Вх!R34:Вх!R35)*$C$49</f>
        <v>2</v>
      </c>
      <c r="S49" s="72">
        <f>SUM(Вх!S34:Вх!S35)*$C$49</f>
        <v>0</v>
      </c>
      <c r="T49" s="72">
        <f>SUM(Вх!T34:Вх!T35)*$C$49</f>
        <v>0</v>
      </c>
      <c r="U49" s="72">
        <f>SUM(Вх!U34:Вх!U35)*$C$49</f>
        <v>2</v>
      </c>
      <c r="V49" s="72">
        <f>SUM(Вх!V34:Вх!V35)*$C$49</f>
        <v>0</v>
      </c>
      <c r="W49" s="54">
        <f t="shared" si="7"/>
        <v>1.16</v>
      </c>
      <c r="X49" s="78">
        <f t="shared" si="6"/>
        <v>0.031538879825992384</v>
      </c>
    </row>
    <row r="50" spans="1:25" s="6" customFormat="1" ht="17.25" customHeight="1">
      <c r="A50" s="139" t="s">
        <v>22</v>
      </c>
      <c r="B50" s="140"/>
      <c r="C50" s="65">
        <v>1</v>
      </c>
      <c r="D50" s="77">
        <f aca="true" t="shared" si="8" ref="D50:W50">ROUND(SUM(D40:D49),2)*$C$50</f>
        <v>56.68</v>
      </c>
      <c r="E50" s="77">
        <f t="shared" si="8"/>
        <v>40.69</v>
      </c>
      <c r="F50" s="77">
        <f t="shared" si="8"/>
        <v>26.63</v>
      </c>
      <c r="G50" s="77">
        <f t="shared" si="8"/>
        <v>28.95</v>
      </c>
      <c r="H50" s="77">
        <f t="shared" si="8"/>
        <v>54.88</v>
      </c>
      <c r="I50" s="77">
        <f t="shared" si="8"/>
        <v>16.26</v>
      </c>
      <c r="J50" s="77">
        <f t="shared" si="8"/>
        <v>42.15</v>
      </c>
      <c r="K50" s="77">
        <f t="shared" si="8"/>
        <v>36.88</v>
      </c>
      <c r="L50" s="77">
        <f t="shared" si="8"/>
        <v>67.84</v>
      </c>
      <c r="M50" s="77">
        <f t="shared" si="8"/>
        <v>21.26</v>
      </c>
      <c r="N50" s="77">
        <f t="shared" si="8"/>
        <v>31.24</v>
      </c>
      <c r="O50" s="77">
        <f t="shared" si="8"/>
        <v>33.71</v>
      </c>
      <c r="P50" s="77">
        <f t="shared" si="8"/>
        <v>27.77</v>
      </c>
      <c r="Q50" s="77">
        <f t="shared" si="8"/>
        <v>44.05</v>
      </c>
      <c r="R50" s="77">
        <f t="shared" si="8"/>
        <v>22.72</v>
      </c>
      <c r="S50" s="77">
        <f t="shared" si="8"/>
        <v>32.64</v>
      </c>
      <c r="T50" s="77">
        <f t="shared" si="8"/>
        <v>36.26</v>
      </c>
      <c r="U50" s="77">
        <f t="shared" si="8"/>
        <v>29.7</v>
      </c>
      <c r="V50" s="77">
        <f t="shared" si="8"/>
        <v>48.42</v>
      </c>
      <c r="W50" s="77">
        <f t="shared" si="8"/>
        <v>36.78</v>
      </c>
      <c r="X50" s="78">
        <f t="shared" si="6"/>
        <v>1</v>
      </c>
      <c r="Y50" s="78">
        <f>W50/$W$53</f>
        <v>0.15948313242563525</v>
      </c>
    </row>
    <row r="51" spans="1:23" s="6" customFormat="1" ht="17.25" customHeight="1">
      <c r="A51" s="131" t="s">
        <v>28</v>
      </c>
      <c r="B51" s="130"/>
      <c r="C51" s="65"/>
      <c r="D51" s="86">
        <v>2</v>
      </c>
      <c r="E51" s="73">
        <v>7</v>
      </c>
      <c r="F51" s="73">
        <v>16</v>
      </c>
      <c r="G51" s="73">
        <v>14</v>
      </c>
      <c r="H51" s="86">
        <v>3</v>
      </c>
      <c r="I51" s="75">
        <v>19</v>
      </c>
      <c r="J51" s="58">
        <v>6</v>
      </c>
      <c r="K51" s="58">
        <v>8</v>
      </c>
      <c r="L51" s="59">
        <v>1</v>
      </c>
      <c r="M51" s="75">
        <v>18</v>
      </c>
      <c r="N51" s="58">
        <v>12</v>
      </c>
      <c r="O51" s="58">
        <v>10</v>
      </c>
      <c r="P51" s="71">
        <v>15</v>
      </c>
      <c r="Q51" s="71">
        <v>5</v>
      </c>
      <c r="R51" s="75">
        <v>17</v>
      </c>
      <c r="S51" s="71">
        <v>11</v>
      </c>
      <c r="T51" s="71">
        <v>9</v>
      </c>
      <c r="U51" s="73">
        <v>13</v>
      </c>
      <c r="V51" s="71">
        <v>4</v>
      </c>
      <c r="W51" s="54"/>
    </row>
    <row r="52" spans="1:23" s="6" customFormat="1" ht="13.5" customHeight="1">
      <c r="A52" s="19"/>
      <c r="C52" s="17"/>
      <c r="D52" s="7"/>
      <c r="E52" s="12"/>
      <c r="F52" s="12"/>
      <c r="G52" s="12"/>
      <c r="H52" s="12"/>
      <c r="I52" s="27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54"/>
    </row>
    <row r="53" spans="1:25" s="6" customFormat="1" ht="25.5" customHeight="1">
      <c r="A53" s="122" t="s">
        <v>21</v>
      </c>
      <c r="B53" s="123"/>
      <c r="C53" s="28"/>
      <c r="D53" s="43">
        <f aca="true" t="shared" si="9" ref="D53:V53">D22+D37+D50</f>
        <v>246.52</v>
      </c>
      <c r="E53" s="43">
        <f t="shared" si="9"/>
        <v>505.42</v>
      </c>
      <c r="F53" s="43">
        <f t="shared" si="9"/>
        <v>214.45999999999998</v>
      </c>
      <c r="G53" s="43">
        <f t="shared" si="9"/>
        <v>237.89999999999998</v>
      </c>
      <c r="H53" s="43">
        <f t="shared" si="9"/>
        <v>174.86</v>
      </c>
      <c r="I53" s="43">
        <f t="shared" si="9"/>
        <v>52.22</v>
      </c>
      <c r="J53" s="43">
        <f t="shared" si="9"/>
        <v>133.86</v>
      </c>
      <c r="K53" s="43">
        <f t="shared" si="9"/>
        <v>352.9</v>
      </c>
      <c r="L53" s="43">
        <f t="shared" si="9"/>
        <v>392.74</v>
      </c>
      <c r="M53" s="43">
        <f t="shared" si="9"/>
        <v>175.89</v>
      </c>
      <c r="N53" s="43">
        <f t="shared" si="9"/>
        <v>341.47</v>
      </c>
      <c r="O53" s="43">
        <f t="shared" si="9"/>
        <v>186.9</v>
      </c>
      <c r="P53" s="43">
        <f t="shared" si="9"/>
        <v>150.57</v>
      </c>
      <c r="Q53" s="43">
        <f t="shared" si="9"/>
        <v>118.14</v>
      </c>
      <c r="R53" s="43">
        <f t="shared" si="9"/>
        <v>194.67</v>
      </c>
      <c r="S53" s="43">
        <f t="shared" si="9"/>
        <v>216.23000000000002</v>
      </c>
      <c r="T53" s="43">
        <f t="shared" si="9"/>
        <v>234.06</v>
      </c>
      <c r="U53" s="43">
        <f t="shared" si="9"/>
        <v>139.93</v>
      </c>
      <c r="V53" s="43">
        <f t="shared" si="9"/>
        <v>312.90000000000003</v>
      </c>
      <c r="W53" s="54">
        <f>W50+W37+W22</f>
        <v>230.62</v>
      </c>
      <c r="Y53" s="78">
        <f>W53/$W$53</f>
        <v>1</v>
      </c>
    </row>
    <row r="54" spans="1:23" s="6" customFormat="1" ht="24.75" customHeight="1">
      <c r="A54" s="134" t="s">
        <v>29</v>
      </c>
      <c r="B54" s="135"/>
      <c r="C54" s="28"/>
      <c r="D54" s="41">
        <v>6</v>
      </c>
      <c r="E54" s="59">
        <v>1</v>
      </c>
      <c r="F54" s="41">
        <v>10</v>
      </c>
      <c r="G54" s="41">
        <v>7</v>
      </c>
      <c r="H54" s="106">
        <v>14</v>
      </c>
      <c r="I54" s="74">
        <v>19</v>
      </c>
      <c r="J54" s="74">
        <v>17</v>
      </c>
      <c r="K54" s="86">
        <v>3</v>
      </c>
      <c r="L54" s="86">
        <v>2</v>
      </c>
      <c r="M54" s="106">
        <v>13</v>
      </c>
      <c r="N54" s="41">
        <v>4</v>
      </c>
      <c r="O54" s="41">
        <v>12</v>
      </c>
      <c r="P54" s="41">
        <v>15</v>
      </c>
      <c r="Q54" s="74">
        <v>18</v>
      </c>
      <c r="R54" s="41">
        <v>11</v>
      </c>
      <c r="S54" s="41">
        <v>9</v>
      </c>
      <c r="T54" s="41">
        <v>8</v>
      </c>
      <c r="U54" s="41">
        <v>16</v>
      </c>
      <c r="V54" s="41">
        <v>5</v>
      </c>
      <c r="W54" s="23"/>
    </row>
    <row r="57" spans="2:22" ht="18" customHeight="1">
      <c r="B57" s="2"/>
      <c r="C57" s="80"/>
      <c r="D57" s="81">
        <f aca="true" t="shared" si="10" ref="D57:V57">D23+D38+D51</f>
        <v>20</v>
      </c>
      <c r="E57" s="81">
        <f t="shared" si="10"/>
        <v>9</v>
      </c>
      <c r="F57" s="81">
        <f t="shared" si="10"/>
        <v>34</v>
      </c>
      <c r="G57" s="81">
        <f t="shared" si="10"/>
        <v>29</v>
      </c>
      <c r="H57" s="81">
        <f t="shared" si="10"/>
        <v>32</v>
      </c>
      <c r="I57" s="81">
        <f t="shared" si="10"/>
        <v>57</v>
      </c>
      <c r="J57" s="81">
        <f t="shared" si="10"/>
        <v>39</v>
      </c>
      <c r="K57" s="81">
        <f t="shared" si="10"/>
        <v>14</v>
      </c>
      <c r="L57" s="81">
        <f t="shared" si="10"/>
        <v>7</v>
      </c>
      <c r="M57" s="81">
        <f t="shared" si="10"/>
        <v>41</v>
      </c>
      <c r="N57" s="81">
        <f t="shared" si="10"/>
        <v>18</v>
      </c>
      <c r="O57" s="81">
        <f t="shared" si="10"/>
        <v>33</v>
      </c>
      <c r="P57" s="81">
        <f t="shared" si="10"/>
        <v>45</v>
      </c>
      <c r="Q57" s="81">
        <f t="shared" si="10"/>
        <v>41</v>
      </c>
      <c r="R57" s="81">
        <f t="shared" si="10"/>
        <v>38</v>
      </c>
      <c r="S57" s="81">
        <f t="shared" si="10"/>
        <v>29</v>
      </c>
      <c r="T57" s="81">
        <f t="shared" si="10"/>
        <v>27</v>
      </c>
      <c r="U57" s="81">
        <f t="shared" si="10"/>
        <v>43</v>
      </c>
      <c r="V57" s="81">
        <f t="shared" si="10"/>
        <v>14</v>
      </c>
    </row>
    <row r="58" spans="3:22" ht="18" customHeight="1">
      <c r="C58" s="80"/>
      <c r="D58" s="81">
        <v>11</v>
      </c>
      <c r="E58" s="81">
        <v>8</v>
      </c>
      <c r="F58" s="81">
        <v>4</v>
      </c>
      <c r="G58" s="81">
        <v>9</v>
      </c>
      <c r="H58" s="82" t="s">
        <v>76</v>
      </c>
      <c r="I58" s="81">
        <v>18</v>
      </c>
      <c r="J58" s="81">
        <v>18</v>
      </c>
      <c r="K58" s="81">
        <v>5</v>
      </c>
      <c r="L58" s="81">
        <v>3</v>
      </c>
      <c r="M58" s="82" t="s">
        <v>37</v>
      </c>
      <c r="N58" s="82" t="s">
        <v>37</v>
      </c>
      <c r="O58" s="81">
        <v>10</v>
      </c>
      <c r="P58" s="81">
        <v>15</v>
      </c>
      <c r="Q58" s="81">
        <v>17</v>
      </c>
      <c r="R58" s="81">
        <v>16</v>
      </c>
      <c r="S58" s="82" t="s">
        <v>76</v>
      </c>
      <c r="T58" s="81">
        <v>6</v>
      </c>
      <c r="U58" s="81">
        <v>12</v>
      </c>
      <c r="V58" s="81">
        <v>7</v>
      </c>
    </row>
  </sheetData>
  <sheetProtection/>
  <mergeCells count="16">
    <mergeCell ref="A1:W1"/>
    <mergeCell ref="A2:W2"/>
    <mergeCell ref="A54:B54"/>
    <mergeCell ref="B5:W5"/>
    <mergeCell ref="B24:W24"/>
    <mergeCell ref="B39:W39"/>
    <mergeCell ref="A22:B22"/>
    <mergeCell ref="A37:B37"/>
    <mergeCell ref="A50:B50"/>
    <mergeCell ref="A38:B38"/>
    <mergeCell ref="A53:B53"/>
    <mergeCell ref="D3:W3"/>
    <mergeCell ref="C3:C4"/>
    <mergeCell ref="B3:B4"/>
    <mergeCell ref="A23:B23"/>
    <mergeCell ref="A51:B51"/>
  </mergeCells>
  <printOptions/>
  <pageMargins left="0.31496062992125984" right="0.31496062992125984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1"/>
  <sheetViews>
    <sheetView zoomScalePageLayoutView="0" workbookViewId="0" topLeftCell="A1">
      <pane xSplit="3" ySplit="4" topLeftCell="W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X51" sqref="X51"/>
    </sheetView>
  </sheetViews>
  <sheetFormatPr defaultColWidth="8.875" defaultRowHeight="18" customHeight="1"/>
  <cols>
    <col min="1" max="1" width="3.625" style="1" customWidth="1"/>
    <col min="2" max="2" width="56.875" style="1" customWidth="1"/>
    <col min="3" max="3" width="8.125" style="8" customWidth="1"/>
    <col min="4" max="14" width="4.875" style="11" hidden="1" customWidth="1"/>
    <col min="15" max="15" width="4.875" style="84" hidden="1" customWidth="1"/>
    <col min="16" max="22" width="4.875" style="11" hidden="1" customWidth="1"/>
    <col min="23" max="25" width="8.875" style="1" customWidth="1"/>
    <col min="26" max="26" width="7.75390625" style="1" customWidth="1"/>
    <col min="27" max="27" width="6.125" style="1" customWidth="1"/>
    <col min="28" max="28" width="11.00390625" style="1" customWidth="1"/>
    <col min="29" max="16384" width="8.875" style="1" customWidth="1"/>
  </cols>
  <sheetData>
    <row r="1" spans="1:22" ht="31.5" customHeight="1">
      <c r="A1" s="118" t="s">
        <v>120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8" ht="18.75" customHeight="1">
      <c r="A2" s="121" t="s">
        <v>121</v>
      </c>
      <c r="B2" s="121"/>
      <c r="C2" s="12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02"/>
      <c r="Y2" s="102"/>
      <c r="AB2" s="101"/>
    </row>
    <row r="3" spans="1:28" ht="18" customHeight="1" thickBot="1">
      <c r="A3" s="13" t="s">
        <v>0</v>
      </c>
      <c r="B3" s="14" t="s">
        <v>13</v>
      </c>
      <c r="C3" s="13" t="s">
        <v>1</v>
      </c>
      <c r="D3" s="120" t="s">
        <v>12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96"/>
      <c r="Y3" s="96"/>
      <c r="AB3" s="101">
        <f>6/19</f>
        <v>0.3157894736842105</v>
      </c>
    </row>
    <row r="4" spans="1:28" ht="25.5" customHeight="1" thickBot="1">
      <c r="A4" s="5"/>
      <c r="B4" s="10" t="s">
        <v>2</v>
      </c>
      <c r="C4" s="9"/>
      <c r="D4" s="87">
        <v>1</v>
      </c>
      <c r="E4" s="87">
        <v>2</v>
      </c>
      <c r="F4" s="87">
        <v>4</v>
      </c>
      <c r="G4" s="87">
        <v>5</v>
      </c>
      <c r="H4" s="87">
        <v>6</v>
      </c>
      <c r="I4" s="87">
        <v>7</v>
      </c>
      <c r="J4" s="87">
        <v>8</v>
      </c>
      <c r="K4" s="87">
        <v>9</v>
      </c>
      <c r="L4" s="87">
        <v>11</v>
      </c>
      <c r="M4" s="87">
        <v>16</v>
      </c>
      <c r="N4" s="87">
        <v>21</v>
      </c>
      <c r="O4" s="87">
        <v>22</v>
      </c>
      <c r="P4" s="87">
        <v>23</v>
      </c>
      <c r="Q4" s="87">
        <v>24</v>
      </c>
      <c r="R4" s="87">
        <v>25</v>
      </c>
      <c r="S4" s="87">
        <v>26</v>
      </c>
      <c r="T4" s="87">
        <v>27</v>
      </c>
      <c r="U4" s="87">
        <v>28</v>
      </c>
      <c r="V4" s="87">
        <v>29</v>
      </c>
      <c r="W4" s="104">
        <v>2016</v>
      </c>
      <c r="X4" s="104">
        <v>2015</v>
      </c>
      <c r="Y4" s="104">
        <v>2014</v>
      </c>
      <c r="AB4" s="90" t="s">
        <v>112</v>
      </c>
    </row>
    <row r="5" spans="1:29" s="3" customFormat="1" ht="18" customHeight="1">
      <c r="A5" s="4">
        <v>1</v>
      </c>
      <c r="B5" s="42" t="s">
        <v>42</v>
      </c>
      <c r="C5" s="20" t="s">
        <v>8</v>
      </c>
      <c r="D5" s="112">
        <v>784</v>
      </c>
      <c r="E5" s="113">
        <v>448</v>
      </c>
      <c r="F5" s="113">
        <v>420</v>
      </c>
      <c r="G5" s="113">
        <v>636</v>
      </c>
      <c r="H5" s="113">
        <v>220</v>
      </c>
      <c r="I5" s="113">
        <v>474</v>
      </c>
      <c r="J5" s="113">
        <v>365</v>
      </c>
      <c r="K5" s="113">
        <v>533</v>
      </c>
      <c r="L5" s="113">
        <v>654</v>
      </c>
      <c r="M5" s="113">
        <v>550</v>
      </c>
      <c r="N5" s="113">
        <v>517</v>
      </c>
      <c r="O5" s="113">
        <v>1125</v>
      </c>
      <c r="P5" s="113">
        <v>468</v>
      </c>
      <c r="Q5" s="113">
        <v>650</v>
      </c>
      <c r="R5" s="113">
        <v>362</v>
      </c>
      <c r="S5" s="113">
        <v>574</v>
      </c>
      <c r="T5" s="113">
        <v>496</v>
      </c>
      <c r="U5" s="113">
        <v>515</v>
      </c>
      <c r="V5" s="113">
        <v>441</v>
      </c>
      <c r="W5" s="114">
        <f aca="true" t="shared" si="0" ref="W5:W41">SUM(D5:V5)</f>
        <v>10232</v>
      </c>
      <c r="X5" s="18">
        <v>10343</v>
      </c>
      <c r="Y5" s="18">
        <v>10505</v>
      </c>
      <c r="Z5" s="79">
        <f>ROUND(W5/19,1)</f>
        <v>538.5</v>
      </c>
      <c r="AB5" s="91">
        <f>I5+J5+M5+P5+R5+V5</f>
        <v>2660</v>
      </c>
      <c r="AC5" s="79">
        <f>ROUND(AB5/6,1)</f>
        <v>443.3</v>
      </c>
    </row>
    <row r="6" spans="1:29" s="3" customFormat="1" ht="26.25" customHeight="1">
      <c r="A6" s="4">
        <v>2</v>
      </c>
      <c r="B6" s="42" t="s">
        <v>43</v>
      </c>
      <c r="C6" s="20" t="s">
        <v>8</v>
      </c>
      <c r="D6" s="107">
        <v>85</v>
      </c>
      <c r="E6" s="108">
        <v>50</v>
      </c>
      <c r="F6" s="108">
        <v>51</v>
      </c>
      <c r="G6" s="108">
        <v>74</v>
      </c>
      <c r="H6" s="108">
        <v>26</v>
      </c>
      <c r="I6" s="108">
        <v>49</v>
      </c>
      <c r="J6" s="108">
        <v>40</v>
      </c>
      <c r="K6" s="108">
        <v>45</v>
      </c>
      <c r="L6" s="108">
        <v>51</v>
      </c>
      <c r="M6" s="108">
        <v>67</v>
      </c>
      <c r="N6" s="108">
        <v>60</v>
      </c>
      <c r="O6" s="108">
        <v>103</v>
      </c>
      <c r="P6" s="108">
        <v>51</v>
      </c>
      <c r="Q6" s="108">
        <v>74</v>
      </c>
      <c r="R6" s="108">
        <v>51</v>
      </c>
      <c r="S6" s="108">
        <v>69</v>
      </c>
      <c r="T6" s="108">
        <v>52</v>
      </c>
      <c r="U6" s="108">
        <v>60</v>
      </c>
      <c r="V6" s="108">
        <v>61</v>
      </c>
      <c r="W6" s="18">
        <f t="shared" si="0"/>
        <v>1119</v>
      </c>
      <c r="X6" s="18">
        <v>1186</v>
      </c>
      <c r="Y6" s="18">
        <v>1190</v>
      </c>
      <c r="Z6" s="79">
        <f>ROUND(W5/W6,1)</f>
        <v>9.1</v>
      </c>
      <c r="AB6" s="92">
        <f aca="true" t="shared" si="1" ref="AB6:AB41">I6+J6+M6+P6+R6+V6</f>
        <v>319</v>
      </c>
      <c r="AC6" s="79">
        <f>ROUND(AB5/AB6,1)</f>
        <v>8.3</v>
      </c>
    </row>
    <row r="7" spans="1:28" ht="23.25" customHeight="1">
      <c r="A7" s="4">
        <v>3</v>
      </c>
      <c r="B7" s="42" t="s">
        <v>44</v>
      </c>
      <c r="C7" s="21" t="s">
        <v>9</v>
      </c>
      <c r="D7" s="108">
        <v>110</v>
      </c>
      <c r="E7" s="108">
        <v>130</v>
      </c>
      <c r="F7" s="108">
        <v>73</v>
      </c>
      <c r="G7" s="108">
        <v>117</v>
      </c>
      <c r="H7" s="108">
        <v>35</v>
      </c>
      <c r="I7" s="108">
        <v>18</v>
      </c>
      <c r="J7" s="108">
        <v>32</v>
      </c>
      <c r="K7" s="108">
        <v>110</v>
      </c>
      <c r="L7" s="108">
        <v>150</v>
      </c>
      <c r="M7" s="108">
        <v>94</v>
      </c>
      <c r="N7" s="108">
        <v>128</v>
      </c>
      <c r="O7" s="108">
        <v>159</v>
      </c>
      <c r="P7" s="108">
        <v>60</v>
      </c>
      <c r="Q7" s="108">
        <v>46</v>
      </c>
      <c r="R7" s="108">
        <v>59</v>
      </c>
      <c r="S7" s="108">
        <v>66</v>
      </c>
      <c r="T7" s="108">
        <v>95</v>
      </c>
      <c r="U7" s="108">
        <v>58</v>
      </c>
      <c r="V7" s="108">
        <v>105</v>
      </c>
      <c r="W7" s="18">
        <f t="shared" si="0"/>
        <v>1645</v>
      </c>
      <c r="X7" s="18">
        <v>1651</v>
      </c>
      <c r="Y7" s="18">
        <v>1591</v>
      </c>
      <c r="AB7" s="92">
        <f t="shared" si="1"/>
        <v>368</v>
      </c>
    </row>
    <row r="8" spans="1:29" ht="18" customHeight="1">
      <c r="A8" s="4">
        <v>4</v>
      </c>
      <c r="B8" s="42" t="s">
        <v>45</v>
      </c>
      <c r="C8" s="21" t="s">
        <v>9</v>
      </c>
      <c r="D8" s="108">
        <v>89</v>
      </c>
      <c r="E8" s="108">
        <v>120</v>
      </c>
      <c r="F8" s="108">
        <v>61</v>
      </c>
      <c r="G8" s="108">
        <v>105</v>
      </c>
      <c r="H8" s="108">
        <v>25</v>
      </c>
      <c r="I8" s="108">
        <v>8</v>
      </c>
      <c r="J8" s="108">
        <v>27</v>
      </c>
      <c r="K8" s="108">
        <v>90</v>
      </c>
      <c r="L8" s="108">
        <v>119</v>
      </c>
      <c r="M8" s="108">
        <v>47</v>
      </c>
      <c r="N8" s="108">
        <v>121</v>
      </c>
      <c r="O8" s="108">
        <v>122</v>
      </c>
      <c r="P8" s="108">
        <v>47</v>
      </c>
      <c r="Q8" s="108">
        <v>37</v>
      </c>
      <c r="R8" s="108">
        <v>44</v>
      </c>
      <c r="S8" s="108">
        <v>59</v>
      </c>
      <c r="T8" s="108">
        <v>95</v>
      </c>
      <c r="U8" s="108">
        <v>50</v>
      </c>
      <c r="V8" s="108">
        <v>78</v>
      </c>
      <c r="W8" s="18">
        <f t="shared" si="0"/>
        <v>1344</v>
      </c>
      <c r="X8" s="18">
        <v>1341</v>
      </c>
      <c r="Y8" s="18">
        <v>1306</v>
      </c>
      <c r="Z8" s="24">
        <f>W8/W7</f>
        <v>0.8170212765957446</v>
      </c>
      <c r="AB8" s="92">
        <f t="shared" si="1"/>
        <v>251</v>
      </c>
      <c r="AC8" s="24">
        <f>ROUND(AB8/AB7,1)</f>
        <v>0.7</v>
      </c>
    </row>
    <row r="9" spans="1:29" ht="26.25" customHeight="1">
      <c r="A9" s="4">
        <v>5</v>
      </c>
      <c r="B9" s="42" t="s">
        <v>46</v>
      </c>
      <c r="C9" s="21" t="s">
        <v>9</v>
      </c>
      <c r="D9" s="108">
        <v>19</v>
      </c>
      <c r="E9" s="108">
        <v>20</v>
      </c>
      <c r="F9" s="108">
        <v>0</v>
      </c>
      <c r="G9" s="108">
        <v>0</v>
      </c>
      <c r="H9" s="108">
        <v>6</v>
      </c>
      <c r="I9" s="108">
        <v>3</v>
      </c>
      <c r="J9" s="108">
        <v>3</v>
      </c>
      <c r="K9" s="108">
        <v>2</v>
      </c>
      <c r="L9" s="108">
        <v>17</v>
      </c>
      <c r="M9" s="108">
        <v>22</v>
      </c>
      <c r="N9" s="108">
        <v>7</v>
      </c>
      <c r="O9" s="108">
        <v>27</v>
      </c>
      <c r="P9" s="108">
        <v>4</v>
      </c>
      <c r="Q9" s="108">
        <v>0</v>
      </c>
      <c r="R9" s="108">
        <v>15</v>
      </c>
      <c r="S9" s="108">
        <v>3</v>
      </c>
      <c r="T9" s="108">
        <v>16</v>
      </c>
      <c r="U9" s="108">
        <v>0</v>
      </c>
      <c r="V9" s="108">
        <v>0</v>
      </c>
      <c r="W9" s="18">
        <f t="shared" si="0"/>
        <v>164</v>
      </c>
      <c r="X9" s="18">
        <v>171</v>
      </c>
      <c r="Y9" s="18">
        <v>165</v>
      </c>
      <c r="Z9" s="24">
        <f>W9/W7</f>
        <v>0.09969604863221884</v>
      </c>
      <c r="AB9" s="92">
        <f t="shared" si="1"/>
        <v>47</v>
      </c>
      <c r="AC9" s="24">
        <f>ROUND(AB9/AB7,3)</f>
        <v>0.128</v>
      </c>
    </row>
    <row r="10" spans="1:29" ht="18" customHeight="1">
      <c r="A10" s="4">
        <v>6</v>
      </c>
      <c r="B10" s="42" t="s">
        <v>47</v>
      </c>
      <c r="C10" s="21" t="s">
        <v>9</v>
      </c>
      <c r="D10" s="108">
        <v>3</v>
      </c>
      <c r="E10" s="108">
        <v>3</v>
      </c>
      <c r="F10" s="108">
        <v>0</v>
      </c>
      <c r="G10" s="108">
        <v>3</v>
      </c>
      <c r="H10" s="108">
        <v>0</v>
      </c>
      <c r="I10" s="108">
        <v>0</v>
      </c>
      <c r="J10" s="108">
        <v>1</v>
      </c>
      <c r="K10" s="108">
        <v>0</v>
      </c>
      <c r="L10" s="108">
        <v>3</v>
      </c>
      <c r="M10" s="108">
        <v>0</v>
      </c>
      <c r="N10" s="108">
        <v>0</v>
      </c>
      <c r="O10" s="108">
        <v>17</v>
      </c>
      <c r="P10" s="108">
        <v>1</v>
      </c>
      <c r="Q10" s="108">
        <v>2</v>
      </c>
      <c r="R10" s="108">
        <v>0</v>
      </c>
      <c r="S10" s="108">
        <v>0</v>
      </c>
      <c r="T10" s="108">
        <v>1</v>
      </c>
      <c r="U10" s="108">
        <v>0</v>
      </c>
      <c r="V10" s="108">
        <v>0</v>
      </c>
      <c r="W10" s="18">
        <f t="shared" si="0"/>
        <v>34</v>
      </c>
      <c r="X10" s="18">
        <v>55</v>
      </c>
      <c r="Y10" s="18">
        <v>75</v>
      </c>
      <c r="Z10" s="24">
        <f>W10/W7</f>
        <v>0.02066869300911854</v>
      </c>
      <c r="AB10" s="92">
        <f t="shared" si="1"/>
        <v>2</v>
      </c>
      <c r="AC10" s="24">
        <f>ROUND(AB10/AB7,3)</f>
        <v>0.005</v>
      </c>
    </row>
    <row r="11" spans="1:28" ht="18" customHeight="1">
      <c r="A11" s="4">
        <v>7</v>
      </c>
      <c r="B11" s="44" t="s">
        <v>41</v>
      </c>
      <c r="C11" s="21" t="s">
        <v>9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16</v>
      </c>
      <c r="T11" s="108">
        <v>0</v>
      </c>
      <c r="U11" s="108">
        <v>15</v>
      </c>
      <c r="V11" s="108">
        <v>0</v>
      </c>
      <c r="W11" s="18">
        <f t="shared" si="0"/>
        <v>31</v>
      </c>
      <c r="X11" s="18">
        <v>0</v>
      </c>
      <c r="Y11" s="18">
        <v>3</v>
      </c>
      <c r="Z11" s="24"/>
      <c r="AB11" s="92">
        <f t="shared" si="1"/>
        <v>0</v>
      </c>
    </row>
    <row r="12" spans="1:28" ht="31.5" customHeight="1">
      <c r="A12" s="4">
        <v>8</v>
      </c>
      <c r="B12" s="44" t="s">
        <v>36</v>
      </c>
      <c r="C12" s="21" t="s">
        <v>9</v>
      </c>
      <c r="D12" s="108">
        <v>8</v>
      </c>
      <c r="E12" s="108">
        <v>30</v>
      </c>
      <c r="F12" s="108">
        <v>1</v>
      </c>
      <c r="G12" s="108">
        <v>7</v>
      </c>
      <c r="H12" s="108">
        <v>1</v>
      </c>
      <c r="I12" s="108">
        <v>1</v>
      </c>
      <c r="J12" s="108">
        <v>1</v>
      </c>
      <c r="K12" s="108">
        <v>12</v>
      </c>
      <c r="L12" s="108">
        <v>6</v>
      </c>
      <c r="M12" s="108">
        <v>4</v>
      </c>
      <c r="N12" s="108">
        <v>6</v>
      </c>
      <c r="O12" s="108">
        <v>2</v>
      </c>
      <c r="P12" s="108">
        <v>3</v>
      </c>
      <c r="Q12" s="108">
        <v>2</v>
      </c>
      <c r="R12" s="108">
        <v>2</v>
      </c>
      <c r="S12" s="108">
        <v>2</v>
      </c>
      <c r="T12" s="108">
        <v>5</v>
      </c>
      <c r="U12" s="108">
        <v>2</v>
      </c>
      <c r="V12" s="108">
        <v>6</v>
      </c>
      <c r="W12" s="18">
        <f t="shared" si="0"/>
        <v>101</v>
      </c>
      <c r="X12" s="18">
        <v>99</v>
      </c>
      <c r="Y12" s="18">
        <v>95</v>
      </c>
      <c r="AB12" s="92">
        <f t="shared" si="1"/>
        <v>17</v>
      </c>
    </row>
    <row r="13" spans="1:28" ht="24.75" customHeight="1">
      <c r="A13" s="4">
        <v>9</v>
      </c>
      <c r="B13" s="42" t="s">
        <v>4</v>
      </c>
      <c r="C13" s="21" t="s">
        <v>9</v>
      </c>
      <c r="D13" s="108">
        <v>1</v>
      </c>
      <c r="E13" s="108">
        <v>2</v>
      </c>
      <c r="F13" s="108">
        <v>0</v>
      </c>
      <c r="G13" s="108">
        <v>4</v>
      </c>
      <c r="H13" s="108">
        <v>0</v>
      </c>
      <c r="I13" s="108">
        <v>0</v>
      </c>
      <c r="J13" s="108">
        <v>0</v>
      </c>
      <c r="K13" s="108">
        <v>1</v>
      </c>
      <c r="L13" s="108">
        <v>1</v>
      </c>
      <c r="M13" s="108">
        <v>0</v>
      </c>
      <c r="N13" s="108">
        <v>0</v>
      </c>
      <c r="O13" s="108">
        <v>0</v>
      </c>
      <c r="P13" s="108">
        <v>0</v>
      </c>
      <c r="Q13" s="108">
        <v>1</v>
      </c>
      <c r="R13" s="108">
        <v>0</v>
      </c>
      <c r="S13" s="108">
        <v>0</v>
      </c>
      <c r="T13" s="108">
        <v>2</v>
      </c>
      <c r="U13" s="108">
        <v>0</v>
      </c>
      <c r="V13" s="108">
        <v>2</v>
      </c>
      <c r="W13" s="18">
        <f t="shared" si="0"/>
        <v>14</v>
      </c>
      <c r="X13" s="18">
        <v>14</v>
      </c>
      <c r="Y13" s="18">
        <v>10</v>
      </c>
      <c r="AB13" s="92">
        <f t="shared" si="1"/>
        <v>2</v>
      </c>
    </row>
    <row r="14" spans="1:28" ht="24.75" customHeight="1">
      <c r="A14" s="4">
        <v>10</v>
      </c>
      <c r="B14" s="42" t="s">
        <v>80</v>
      </c>
      <c r="C14" s="21" t="s">
        <v>9</v>
      </c>
      <c r="D14" s="108">
        <v>2</v>
      </c>
      <c r="E14" s="108">
        <v>18</v>
      </c>
      <c r="F14" s="108">
        <v>2</v>
      </c>
      <c r="G14" s="108">
        <v>2</v>
      </c>
      <c r="H14" s="108">
        <v>0</v>
      </c>
      <c r="I14" s="108">
        <v>0</v>
      </c>
      <c r="J14" s="108">
        <v>1</v>
      </c>
      <c r="K14" s="108">
        <v>9</v>
      </c>
      <c r="L14" s="108">
        <v>19</v>
      </c>
      <c r="M14" s="108">
        <v>7</v>
      </c>
      <c r="N14" s="108">
        <v>12</v>
      </c>
      <c r="O14" s="108">
        <v>1</v>
      </c>
      <c r="P14" s="108">
        <v>1</v>
      </c>
      <c r="Q14" s="108">
        <v>2</v>
      </c>
      <c r="R14" s="108">
        <v>1</v>
      </c>
      <c r="S14" s="108">
        <v>3</v>
      </c>
      <c r="T14" s="108">
        <v>5</v>
      </c>
      <c r="U14" s="108">
        <v>1</v>
      </c>
      <c r="V14" s="108">
        <v>5</v>
      </c>
      <c r="W14" s="18">
        <f t="shared" si="0"/>
        <v>91</v>
      </c>
      <c r="X14" s="18">
        <v>86</v>
      </c>
      <c r="Y14" s="18">
        <v>84</v>
      </c>
      <c r="AB14" s="92">
        <f t="shared" si="1"/>
        <v>15</v>
      </c>
    </row>
    <row r="15" spans="1:28" ht="24.75" customHeight="1">
      <c r="A15" s="4">
        <v>11</v>
      </c>
      <c r="B15" s="42" t="s">
        <v>5</v>
      </c>
      <c r="C15" s="21" t="s">
        <v>9</v>
      </c>
      <c r="D15" s="108">
        <v>1</v>
      </c>
      <c r="E15" s="108">
        <v>4</v>
      </c>
      <c r="F15" s="108">
        <v>1</v>
      </c>
      <c r="G15" s="108">
        <v>1</v>
      </c>
      <c r="H15" s="108">
        <v>0</v>
      </c>
      <c r="I15" s="108">
        <v>0</v>
      </c>
      <c r="J15" s="108">
        <v>0</v>
      </c>
      <c r="K15" s="108">
        <v>2</v>
      </c>
      <c r="L15" s="108">
        <v>1</v>
      </c>
      <c r="M15" s="108">
        <v>2</v>
      </c>
      <c r="N15" s="108">
        <v>1</v>
      </c>
      <c r="O15" s="108">
        <v>1</v>
      </c>
      <c r="P15" s="108">
        <v>2</v>
      </c>
      <c r="Q15" s="108">
        <v>0</v>
      </c>
      <c r="R15" s="108">
        <v>1</v>
      </c>
      <c r="S15" s="108">
        <v>1</v>
      </c>
      <c r="T15" s="108">
        <v>1</v>
      </c>
      <c r="U15" s="108">
        <v>2</v>
      </c>
      <c r="V15" s="108">
        <v>1</v>
      </c>
      <c r="W15" s="18">
        <f t="shared" si="0"/>
        <v>22</v>
      </c>
      <c r="X15" s="18">
        <v>22</v>
      </c>
      <c r="Y15" s="18">
        <v>22</v>
      </c>
      <c r="AB15" s="92">
        <f t="shared" si="1"/>
        <v>6</v>
      </c>
    </row>
    <row r="16" spans="1:28" ht="24.75" customHeight="1">
      <c r="A16" s="4">
        <v>12</v>
      </c>
      <c r="B16" s="42" t="s">
        <v>6</v>
      </c>
      <c r="C16" s="21" t="s">
        <v>9</v>
      </c>
      <c r="D16" s="108">
        <v>1</v>
      </c>
      <c r="E16" s="108">
        <v>3</v>
      </c>
      <c r="F16" s="108">
        <v>1</v>
      </c>
      <c r="G16" s="108">
        <v>2</v>
      </c>
      <c r="H16" s="108">
        <v>1</v>
      </c>
      <c r="I16" s="108">
        <v>1</v>
      </c>
      <c r="J16" s="108">
        <v>1</v>
      </c>
      <c r="K16" s="108">
        <v>2</v>
      </c>
      <c r="L16" s="108">
        <v>1</v>
      </c>
      <c r="M16" s="108">
        <v>2</v>
      </c>
      <c r="N16" s="108">
        <v>3</v>
      </c>
      <c r="O16" s="108">
        <v>2</v>
      </c>
      <c r="P16" s="108">
        <v>1</v>
      </c>
      <c r="Q16" s="108">
        <v>2</v>
      </c>
      <c r="R16" s="108">
        <v>1</v>
      </c>
      <c r="S16" s="108">
        <v>2</v>
      </c>
      <c r="T16" s="108">
        <v>1</v>
      </c>
      <c r="U16" s="108">
        <v>1</v>
      </c>
      <c r="V16" s="108">
        <v>2</v>
      </c>
      <c r="W16" s="18">
        <f t="shared" si="0"/>
        <v>30</v>
      </c>
      <c r="X16" s="18">
        <v>31</v>
      </c>
      <c r="Y16" s="18">
        <v>29</v>
      </c>
      <c r="AB16" s="92">
        <f t="shared" si="1"/>
        <v>8</v>
      </c>
    </row>
    <row r="17" spans="1:28" ht="24.75" customHeight="1">
      <c r="A17" s="4">
        <v>13</v>
      </c>
      <c r="B17" s="42" t="s">
        <v>7</v>
      </c>
      <c r="C17" s="21" t="s">
        <v>9</v>
      </c>
      <c r="D17" s="108">
        <v>2</v>
      </c>
      <c r="E17" s="108">
        <v>5</v>
      </c>
      <c r="F17" s="108">
        <v>1</v>
      </c>
      <c r="G17" s="108">
        <v>4</v>
      </c>
      <c r="H17" s="108">
        <v>0</v>
      </c>
      <c r="I17" s="108">
        <v>2</v>
      </c>
      <c r="J17" s="108">
        <v>1</v>
      </c>
      <c r="K17" s="108">
        <v>8</v>
      </c>
      <c r="L17" s="108">
        <v>3</v>
      </c>
      <c r="M17" s="108">
        <v>2</v>
      </c>
      <c r="N17" s="108">
        <v>4</v>
      </c>
      <c r="O17" s="108">
        <v>5</v>
      </c>
      <c r="P17" s="108">
        <v>1</v>
      </c>
      <c r="Q17" s="108">
        <v>4</v>
      </c>
      <c r="R17" s="108">
        <v>5</v>
      </c>
      <c r="S17" s="108">
        <v>3</v>
      </c>
      <c r="T17" s="108">
        <v>1</v>
      </c>
      <c r="U17" s="108">
        <v>1</v>
      </c>
      <c r="V17" s="108">
        <v>2</v>
      </c>
      <c r="W17" s="18">
        <f t="shared" si="0"/>
        <v>54</v>
      </c>
      <c r="X17" s="18">
        <v>56</v>
      </c>
      <c r="Y17" s="18">
        <v>51</v>
      </c>
      <c r="AB17" s="92">
        <f t="shared" si="1"/>
        <v>13</v>
      </c>
    </row>
    <row r="18" spans="1:28" ht="18" customHeight="1">
      <c r="A18" s="4">
        <v>14</v>
      </c>
      <c r="B18" s="42" t="s">
        <v>38</v>
      </c>
      <c r="C18" s="21" t="s">
        <v>10</v>
      </c>
      <c r="D18" s="108">
        <v>3</v>
      </c>
      <c r="E18" s="108">
        <v>2</v>
      </c>
      <c r="F18" s="108">
        <v>2</v>
      </c>
      <c r="G18" s="108">
        <v>3</v>
      </c>
      <c r="H18" s="108">
        <v>2</v>
      </c>
      <c r="I18" s="108">
        <v>1</v>
      </c>
      <c r="J18" s="108">
        <v>1</v>
      </c>
      <c r="K18" s="108">
        <v>2</v>
      </c>
      <c r="L18" s="108">
        <v>5</v>
      </c>
      <c r="M18" s="108">
        <v>2</v>
      </c>
      <c r="N18" s="108">
        <v>3</v>
      </c>
      <c r="O18" s="108">
        <v>5</v>
      </c>
      <c r="P18" s="108">
        <v>2</v>
      </c>
      <c r="Q18" s="108">
        <v>2</v>
      </c>
      <c r="R18" s="108">
        <v>1</v>
      </c>
      <c r="S18" s="108">
        <v>2</v>
      </c>
      <c r="T18" s="108">
        <v>3</v>
      </c>
      <c r="U18" s="108">
        <v>2</v>
      </c>
      <c r="V18" s="108">
        <v>4</v>
      </c>
      <c r="W18" s="18">
        <f t="shared" si="0"/>
        <v>47</v>
      </c>
      <c r="X18" s="18">
        <v>47</v>
      </c>
      <c r="Y18" s="18">
        <v>47</v>
      </c>
      <c r="AB18" s="92">
        <f t="shared" si="1"/>
        <v>11</v>
      </c>
    </row>
    <row r="19" spans="1:29" ht="24" customHeight="1">
      <c r="A19" s="4">
        <v>15</v>
      </c>
      <c r="B19" s="42" t="s">
        <v>39</v>
      </c>
      <c r="C19" s="21" t="s">
        <v>10</v>
      </c>
      <c r="D19" s="108">
        <v>15</v>
      </c>
      <c r="E19" s="108">
        <v>30</v>
      </c>
      <c r="F19" s="108">
        <v>16</v>
      </c>
      <c r="G19" s="108">
        <v>23</v>
      </c>
      <c r="H19" s="108">
        <v>0</v>
      </c>
      <c r="I19" s="108">
        <v>0</v>
      </c>
      <c r="J19" s="108">
        <v>4</v>
      </c>
      <c r="K19" s="108">
        <v>28</v>
      </c>
      <c r="L19" s="108">
        <v>12</v>
      </c>
      <c r="M19" s="108">
        <v>16</v>
      </c>
      <c r="N19" s="108">
        <v>22</v>
      </c>
      <c r="O19" s="108">
        <v>12</v>
      </c>
      <c r="P19" s="108">
        <v>12</v>
      </c>
      <c r="Q19" s="108">
        <v>3</v>
      </c>
      <c r="R19" s="108">
        <v>15</v>
      </c>
      <c r="S19" s="108">
        <v>20</v>
      </c>
      <c r="T19" s="108">
        <v>13</v>
      </c>
      <c r="U19" s="108">
        <v>5</v>
      </c>
      <c r="V19" s="108">
        <v>12</v>
      </c>
      <c r="W19" s="18">
        <f t="shared" si="0"/>
        <v>258</v>
      </c>
      <c r="X19" s="18">
        <v>258</v>
      </c>
      <c r="Y19" s="18">
        <v>236</v>
      </c>
      <c r="Z19" s="24">
        <f>(W19+W18)/W20</f>
        <v>0.47730829420970267</v>
      </c>
      <c r="AB19" s="92">
        <f t="shared" si="1"/>
        <v>59</v>
      </c>
      <c r="AC19" s="24">
        <f>ROUND((AB19+AB18)/AB20,3)</f>
        <v>0.366</v>
      </c>
    </row>
    <row r="20" spans="1:28" ht="39" customHeight="1">
      <c r="A20" s="4">
        <v>16</v>
      </c>
      <c r="B20" s="42" t="s">
        <v>109</v>
      </c>
      <c r="C20" s="21" t="s">
        <v>10</v>
      </c>
      <c r="D20" s="108">
        <v>36</v>
      </c>
      <c r="E20" s="108">
        <v>31</v>
      </c>
      <c r="F20" s="108">
        <v>40</v>
      </c>
      <c r="G20" s="108">
        <v>30</v>
      </c>
      <c r="H20" s="108">
        <v>19</v>
      </c>
      <c r="I20" s="108">
        <v>23</v>
      </c>
      <c r="J20" s="108">
        <v>27</v>
      </c>
      <c r="K20" s="108">
        <v>28</v>
      </c>
      <c r="L20" s="108">
        <v>26</v>
      </c>
      <c r="M20" s="108">
        <v>30</v>
      </c>
      <c r="N20" s="108">
        <v>28</v>
      </c>
      <c r="O20" s="108">
        <v>36</v>
      </c>
      <c r="P20" s="108">
        <v>36</v>
      </c>
      <c r="Q20" s="108">
        <v>43</v>
      </c>
      <c r="R20" s="108">
        <v>33</v>
      </c>
      <c r="S20" s="108">
        <v>51</v>
      </c>
      <c r="T20" s="108">
        <v>36</v>
      </c>
      <c r="U20" s="108">
        <v>44</v>
      </c>
      <c r="V20" s="108">
        <v>42</v>
      </c>
      <c r="W20" s="18">
        <f t="shared" si="0"/>
        <v>639</v>
      </c>
      <c r="X20" s="18">
        <v>642</v>
      </c>
      <c r="Y20" s="18">
        <v>638</v>
      </c>
      <c r="AB20" s="92">
        <f t="shared" si="1"/>
        <v>191</v>
      </c>
    </row>
    <row r="21" spans="1:28" ht="18" customHeight="1">
      <c r="A21" s="4">
        <v>17</v>
      </c>
      <c r="B21" s="42" t="s">
        <v>40</v>
      </c>
      <c r="C21" s="21" t="s">
        <v>10</v>
      </c>
      <c r="D21" s="108">
        <v>6</v>
      </c>
      <c r="E21" s="108">
        <v>8</v>
      </c>
      <c r="F21" s="108">
        <v>6</v>
      </c>
      <c r="G21" s="108">
        <v>3</v>
      </c>
      <c r="H21" s="108">
        <v>13</v>
      </c>
      <c r="I21" s="108">
        <v>0</v>
      </c>
      <c r="J21" s="108">
        <v>1</v>
      </c>
      <c r="K21" s="108">
        <v>3</v>
      </c>
      <c r="L21" s="108">
        <v>17</v>
      </c>
      <c r="M21" s="108">
        <v>2</v>
      </c>
      <c r="N21" s="108">
        <v>7</v>
      </c>
      <c r="O21" s="108">
        <v>2</v>
      </c>
      <c r="P21" s="108">
        <v>1</v>
      </c>
      <c r="Q21" s="108">
        <v>1</v>
      </c>
      <c r="R21" s="108">
        <v>4</v>
      </c>
      <c r="S21" s="108">
        <v>1</v>
      </c>
      <c r="T21" s="108">
        <v>4</v>
      </c>
      <c r="U21" s="108">
        <v>2</v>
      </c>
      <c r="V21" s="108">
        <v>9</v>
      </c>
      <c r="W21" s="18">
        <f t="shared" si="0"/>
        <v>90</v>
      </c>
      <c r="X21" s="18">
        <v>86</v>
      </c>
      <c r="Y21" s="18">
        <v>72</v>
      </c>
      <c r="AB21" s="92">
        <f t="shared" si="1"/>
        <v>17</v>
      </c>
    </row>
    <row r="22" spans="1:28" ht="18" customHeight="1">
      <c r="A22" s="4">
        <v>18</v>
      </c>
      <c r="B22" s="42" t="s">
        <v>83</v>
      </c>
      <c r="C22" s="21" t="s">
        <v>10</v>
      </c>
      <c r="D22" s="108">
        <v>6</v>
      </c>
      <c r="E22" s="108">
        <v>15</v>
      </c>
      <c r="F22" s="108">
        <v>6</v>
      </c>
      <c r="G22" s="108">
        <v>3</v>
      </c>
      <c r="H22" s="108">
        <v>2</v>
      </c>
      <c r="I22" s="108">
        <v>0</v>
      </c>
      <c r="J22" s="108">
        <v>0</v>
      </c>
      <c r="K22" s="108">
        <v>3</v>
      </c>
      <c r="L22" s="108">
        <v>6</v>
      </c>
      <c r="M22" s="108">
        <v>2</v>
      </c>
      <c r="N22" s="108">
        <v>7</v>
      </c>
      <c r="O22" s="108">
        <v>3</v>
      </c>
      <c r="P22" s="108">
        <v>1</v>
      </c>
      <c r="Q22" s="108">
        <v>3</v>
      </c>
      <c r="R22" s="108">
        <v>5</v>
      </c>
      <c r="S22" s="108">
        <v>5</v>
      </c>
      <c r="T22" s="108">
        <v>4</v>
      </c>
      <c r="U22" s="108">
        <v>1</v>
      </c>
      <c r="V22" s="108">
        <v>3</v>
      </c>
      <c r="W22" s="18">
        <f t="shared" si="0"/>
        <v>75</v>
      </c>
      <c r="X22" s="18">
        <v>91</v>
      </c>
      <c r="Y22" s="18">
        <v>67</v>
      </c>
      <c r="AB22" s="92">
        <f t="shared" si="1"/>
        <v>11</v>
      </c>
    </row>
    <row r="23" spans="1:28" ht="38.25" customHeight="1">
      <c r="A23" s="4">
        <v>19</v>
      </c>
      <c r="B23" s="42" t="s">
        <v>48</v>
      </c>
      <c r="C23" s="22" t="s">
        <v>10</v>
      </c>
      <c r="D23" s="108">
        <v>30</v>
      </c>
      <c r="E23" s="108">
        <v>34</v>
      </c>
      <c r="F23" s="108">
        <v>25</v>
      </c>
      <c r="G23" s="108">
        <v>28</v>
      </c>
      <c r="H23" s="108">
        <v>5</v>
      </c>
      <c r="I23" s="108">
        <v>8</v>
      </c>
      <c r="J23" s="108">
        <v>10</v>
      </c>
      <c r="K23" s="108">
        <v>48</v>
      </c>
      <c r="L23" s="108">
        <v>41</v>
      </c>
      <c r="M23" s="108">
        <v>22</v>
      </c>
      <c r="N23" s="108">
        <v>29</v>
      </c>
      <c r="O23" s="108">
        <v>34</v>
      </c>
      <c r="P23" s="108">
        <v>12</v>
      </c>
      <c r="Q23" s="108">
        <v>4</v>
      </c>
      <c r="R23" s="108">
        <v>21</v>
      </c>
      <c r="S23" s="108">
        <v>35</v>
      </c>
      <c r="T23" s="108">
        <v>17</v>
      </c>
      <c r="U23" s="108">
        <v>20</v>
      </c>
      <c r="V23" s="108">
        <v>48</v>
      </c>
      <c r="W23" s="18">
        <f t="shared" si="0"/>
        <v>471</v>
      </c>
      <c r="X23" s="18">
        <v>462</v>
      </c>
      <c r="Y23" s="18">
        <v>434</v>
      </c>
      <c r="AB23" s="92">
        <f t="shared" si="1"/>
        <v>121</v>
      </c>
    </row>
    <row r="24" spans="1:30" ht="37.5" customHeight="1">
      <c r="A24" s="4">
        <v>20</v>
      </c>
      <c r="B24" s="42" t="s">
        <v>110</v>
      </c>
      <c r="C24" s="21" t="s">
        <v>10</v>
      </c>
      <c r="D24" s="108">
        <v>27</v>
      </c>
      <c r="E24" s="108">
        <v>28</v>
      </c>
      <c r="F24" s="108">
        <v>8</v>
      </c>
      <c r="G24" s="108">
        <v>15</v>
      </c>
      <c r="H24" s="108">
        <v>1</v>
      </c>
      <c r="I24" s="108">
        <v>1</v>
      </c>
      <c r="J24" s="108">
        <v>5</v>
      </c>
      <c r="K24" s="108">
        <v>26</v>
      </c>
      <c r="L24" s="108">
        <v>29</v>
      </c>
      <c r="M24" s="108">
        <v>9</v>
      </c>
      <c r="N24" s="108">
        <v>24</v>
      </c>
      <c r="O24" s="108">
        <v>25</v>
      </c>
      <c r="P24" s="108">
        <v>5</v>
      </c>
      <c r="Q24" s="108">
        <v>4</v>
      </c>
      <c r="R24" s="108">
        <v>7</v>
      </c>
      <c r="S24" s="108">
        <v>30</v>
      </c>
      <c r="T24" s="108">
        <v>12</v>
      </c>
      <c r="U24" s="108">
        <v>5</v>
      </c>
      <c r="V24" s="108">
        <v>24</v>
      </c>
      <c r="W24" s="18">
        <f t="shared" si="0"/>
        <v>285</v>
      </c>
      <c r="X24" s="18">
        <v>267</v>
      </c>
      <c r="Y24" s="18">
        <v>244</v>
      </c>
      <c r="Z24" s="24">
        <f>W24/W20</f>
        <v>0.4460093896713615</v>
      </c>
      <c r="AA24" s="24">
        <f>W24/(W19+W18)</f>
        <v>0.9344262295081968</v>
      </c>
      <c r="AB24" s="92">
        <f t="shared" si="1"/>
        <v>51</v>
      </c>
      <c r="AC24" s="24">
        <f>ROUND(AB24/AB20,3)</f>
        <v>0.267</v>
      </c>
      <c r="AD24" s="24">
        <f>ROUND(AB24/(AB19+AB18),3)</f>
        <v>0.729</v>
      </c>
    </row>
    <row r="25" spans="1:30" ht="27" customHeight="1">
      <c r="A25" s="4">
        <v>21</v>
      </c>
      <c r="B25" s="42" t="s">
        <v>49</v>
      </c>
      <c r="C25" s="21" t="s">
        <v>9</v>
      </c>
      <c r="D25" s="108">
        <v>87</v>
      </c>
      <c r="E25" s="108">
        <v>128</v>
      </c>
      <c r="F25" s="108">
        <v>48</v>
      </c>
      <c r="G25" s="108">
        <v>67</v>
      </c>
      <c r="H25" s="108">
        <v>17</v>
      </c>
      <c r="I25" s="108">
        <v>14</v>
      </c>
      <c r="J25" s="108">
        <v>31</v>
      </c>
      <c r="K25" s="108">
        <v>100</v>
      </c>
      <c r="L25" s="108">
        <v>150</v>
      </c>
      <c r="M25" s="108">
        <v>47</v>
      </c>
      <c r="N25" s="108">
        <v>119</v>
      </c>
      <c r="O25" s="108">
        <v>98</v>
      </c>
      <c r="P25" s="108">
        <v>30</v>
      </c>
      <c r="Q25" s="108">
        <v>22</v>
      </c>
      <c r="R25" s="108">
        <v>42</v>
      </c>
      <c r="S25" s="108">
        <v>62</v>
      </c>
      <c r="T25" s="108">
        <v>60</v>
      </c>
      <c r="U25" s="108">
        <v>45</v>
      </c>
      <c r="V25" s="108">
        <v>102</v>
      </c>
      <c r="W25" s="18">
        <f t="shared" si="0"/>
        <v>1269</v>
      </c>
      <c r="X25" s="18">
        <v>1219</v>
      </c>
      <c r="Y25" s="18">
        <v>1187</v>
      </c>
      <c r="Z25" s="24">
        <f>W25/W7</f>
        <v>0.7714285714285715</v>
      </c>
      <c r="AA25" s="95">
        <f>W5/W25</f>
        <v>8.063041765169425</v>
      </c>
      <c r="AB25" s="92">
        <f t="shared" si="1"/>
        <v>266</v>
      </c>
      <c r="AC25" s="24">
        <f>ROUND(AB25/AB7,3)</f>
        <v>0.723</v>
      </c>
      <c r="AD25" s="95">
        <f>ROUND(AB5/AB25,1)</f>
        <v>10</v>
      </c>
    </row>
    <row r="26" spans="1:30" ht="38.25" customHeight="1">
      <c r="A26" s="4">
        <v>22</v>
      </c>
      <c r="B26" s="42" t="s">
        <v>50</v>
      </c>
      <c r="C26" s="21" t="s">
        <v>9</v>
      </c>
      <c r="D26" s="108">
        <v>87</v>
      </c>
      <c r="E26" s="108">
        <v>121</v>
      </c>
      <c r="F26" s="108">
        <v>39</v>
      </c>
      <c r="G26" s="108">
        <v>60</v>
      </c>
      <c r="H26" s="108">
        <v>13</v>
      </c>
      <c r="I26" s="108">
        <v>8</v>
      </c>
      <c r="J26" s="108">
        <v>27</v>
      </c>
      <c r="K26" s="108">
        <v>90</v>
      </c>
      <c r="L26" s="108">
        <v>119</v>
      </c>
      <c r="M26" s="108">
        <v>33</v>
      </c>
      <c r="N26" s="108">
        <v>106</v>
      </c>
      <c r="O26" s="108">
        <v>88</v>
      </c>
      <c r="P26" s="108">
        <v>21</v>
      </c>
      <c r="Q26" s="108">
        <v>22</v>
      </c>
      <c r="R26" s="108">
        <v>22</v>
      </c>
      <c r="S26" s="108">
        <v>56</v>
      </c>
      <c r="T26" s="108">
        <v>55</v>
      </c>
      <c r="U26" s="108">
        <v>36</v>
      </c>
      <c r="V26" s="108">
        <v>75</v>
      </c>
      <c r="W26" s="18">
        <f t="shared" si="0"/>
        <v>1078</v>
      </c>
      <c r="X26" s="18">
        <v>1060</v>
      </c>
      <c r="Y26" s="18">
        <v>1024</v>
      </c>
      <c r="Z26" s="24">
        <f>W26/W8</f>
        <v>0.8020833333333334</v>
      </c>
      <c r="AA26" s="95">
        <f>W5/W26</f>
        <v>9.49165120593692</v>
      </c>
      <c r="AB26" s="92">
        <f t="shared" si="1"/>
        <v>186</v>
      </c>
      <c r="AC26" s="24">
        <f>AB26/AB8</f>
        <v>0.7410358565737052</v>
      </c>
      <c r="AD26" s="95">
        <f>ROUND(AB5/AB26,1)</f>
        <v>14.3</v>
      </c>
    </row>
    <row r="27" spans="1:28" ht="21" customHeight="1">
      <c r="A27" s="4">
        <v>23</v>
      </c>
      <c r="B27" s="42" t="s">
        <v>51</v>
      </c>
      <c r="C27" s="22" t="s">
        <v>3</v>
      </c>
      <c r="D27" s="108">
        <v>1</v>
      </c>
      <c r="E27" s="108">
        <v>1</v>
      </c>
      <c r="F27" s="108">
        <v>1</v>
      </c>
      <c r="G27" s="108">
        <v>1</v>
      </c>
      <c r="H27" s="108">
        <v>1</v>
      </c>
      <c r="I27" s="108">
        <v>1</v>
      </c>
      <c r="J27" s="108">
        <v>1</v>
      </c>
      <c r="K27" s="108">
        <v>1</v>
      </c>
      <c r="L27" s="108">
        <v>1</v>
      </c>
      <c r="M27" s="108">
        <v>1</v>
      </c>
      <c r="N27" s="108">
        <v>1</v>
      </c>
      <c r="O27" s="108">
        <v>1</v>
      </c>
      <c r="P27" s="108">
        <v>1</v>
      </c>
      <c r="Q27" s="108">
        <v>1</v>
      </c>
      <c r="R27" s="108">
        <v>1</v>
      </c>
      <c r="S27" s="108">
        <v>1</v>
      </c>
      <c r="T27" s="108">
        <v>1</v>
      </c>
      <c r="U27" s="108">
        <v>1</v>
      </c>
      <c r="V27" s="108">
        <v>1</v>
      </c>
      <c r="W27" s="18">
        <f t="shared" si="0"/>
        <v>19</v>
      </c>
      <c r="X27" s="18">
        <v>19</v>
      </c>
      <c r="Y27" s="18">
        <v>19</v>
      </c>
      <c r="AB27" s="92">
        <f t="shared" si="1"/>
        <v>6</v>
      </c>
    </row>
    <row r="28" spans="1:28" ht="24.75" customHeight="1">
      <c r="A28" s="4">
        <v>24</v>
      </c>
      <c r="B28" s="42" t="s">
        <v>107</v>
      </c>
      <c r="C28" s="22" t="s">
        <v>78</v>
      </c>
      <c r="D28" s="108">
        <v>1</v>
      </c>
      <c r="E28" s="108">
        <v>1</v>
      </c>
      <c r="F28" s="108">
        <v>1</v>
      </c>
      <c r="G28" s="108">
        <v>1</v>
      </c>
      <c r="H28" s="108">
        <v>1</v>
      </c>
      <c r="I28" s="108">
        <v>1</v>
      </c>
      <c r="J28" s="108">
        <v>1</v>
      </c>
      <c r="K28" s="108">
        <v>1</v>
      </c>
      <c r="L28" s="108">
        <v>1</v>
      </c>
      <c r="M28" s="108">
        <v>1</v>
      </c>
      <c r="N28" s="108">
        <v>1</v>
      </c>
      <c r="O28" s="108">
        <v>1</v>
      </c>
      <c r="P28" s="108">
        <v>1</v>
      </c>
      <c r="Q28" s="108">
        <v>1</v>
      </c>
      <c r="R28" s="108">
        <v>1</v>
      </c>
      <c r="S28" s="108">
        <v>1</v>
      </c>
      <c r="T28" s="108">
        <v>1</v>
      </c>
      <c r="U28" s="108">
        <v>1</v>
      </c>
      <c r="V28" s="108">
        <v>1</v>
      </c>
      <c r="W28" s="18">
        <f t="shared" si="0"/>
        <v>19</v>
      </c>
      <c r="X28" s="18">
        <v>19</v>
      </c>
      <c r="Y28" s="18">
        <v>19</v>
      </c>
      <c r="AB28" s="92">
        <f t="shared" si="1"/>
        <v>6</v>
      </c>
    </row>
    <row r="29" spans="1:28" ht="28.5" customHeight="1">
      <c r="A29" s="4">
        <v>25</v>
      </c>
      <c r="B29" s="42" t="s">
        <v>69</v>
      </c>
      <c r="C29" s="22" t="s">
        <v>1</v>
      </c>
      <c r="D29" s="108">
        <v>6</v>
      </c>
      <c r="E29" s="108">
        <v>8</v>
      </c>
      <c r="F29" s="108">
        <v>6</v>
      </c>
      <c r="G29" s="108">
        <v>3</v>
      </c>
      <c r="H29" s="108">
        <v>13</v>
      </c>
      <c r="I29" s="108">
        <v>0</v>
      </c>
      <c r="J29" s="108">
        <v>0</v>
      </c>
      <c r="K29" s="108">
        <v>3</v>
      </c>
      <c r="L29" s="108">
        <v>17</v>
      </c>
      <c r="M29" s="108">
        <v>2</v>
      </c>
      <c r="N29" s="108">
        <v>7</v>
      </c>
      <c r="O29" s="108">
        <v>2</v>
      </c>
      <c r="P29" s="108">
        <v>1</v>
      </c>
      <c r="Q29" s="108">
        <v>1</v>
      </c>
      <c r="R29" s="108">
        <v>4</v>
      </c>
      <c r="S29" s="108">
        <v>1</v>
      </c>
      <c r="T29" s="108">
        <v>1</v>
      </c>
      <c r="U29" s="108">
        <v>2</v>
      </c>
      <c r="V29" s="108">
        <v>9</v>
      </c>
      <c r="W29" s="18">
        <f>SUM(D29:V29)</f>
        <v>86</v>
      </c>
      <c r="X29" s="18">
        <v>82</v>
      </c>
      <c r="Y29" s="18">
        <v>72</v>
      </c>
      <c r="AB29" s="92">
        <f t="shared" si="1"/>
        <v>16</v>
      </c>
    </row>
    <row r="30" spans="1:28" ht="28.5" customHeight="1">
      <c r="A30" s="4">
        <v>26</v>
      </c>
      <c r="B30" s="42" t="s">
        <v>81</v>
      </c>
      <c r="C30" s="22" t="s">
        <v>1</v>
      </c>
      <c r="D30" s="108">
        <v>6</v>
      </c>
      <c r="E30" s="108">
        <v>15</v>
      </c>
      <c r="F30" s="108">
        <v>6</v>
      </c>
      <c r="G30" s="108">
        <v>3</v>
      </c>
      <c r="H30" s="108">
        <v>0</v>
      </c>
      <c r="I30" s="108">
        <v>0</v>
      </c>
      <c r="J30" s="108">
        <v>0</v>
      </c>
      <c r="K30" s="108">
        <v>3</v>
      </c>
      <c r="L30" s="108">
        <v>6</v>
      </c>
      <c r="M30" s="108">
        <v>2</v>
      </c>
      <c r="N30" s="108">
        <v>7</v>
      </c>
      <c r="O30" s="108">
        <v>3</v>
      </c>
      <c r="P30" s="108">
        <v>1</v>
      </c>
      <c r="Q30" s="108">
        <v>3</v>
      </c>
      <c r="R30" s="108">
        <v>5</v>
      </c>
      <c r="S30" s="108">
        <v>5</v>
      </c>
      <c r="T30" s="108">
        <v>1</v>
      </c>
      <c r="U30" s="108">
        <v>1</v>
      </c>
      <c r="V30" s="108">
        <v>2</v>
      </c>
      <c r="W30" s="18">
        <f>SUM(D30:V30)</f>
        <v>69</v>
      </c>
      <c r="X30" s="18">
        <v>87</v>
      </c>
      <c r="Y30" s="18">
        <v>68</v>
      </c>
      <c r="AB30" s="92">
        <f t="shared" si="1"/>
        <v>10</v>
      </c>
    </row>
    <row r="31" spans="1:28" ht="37.5" customHeight="1">
      <c r="A31" s="4">
        <v>27</v>
      </c>
      <c r="B31" s="42" t="s">
        <v>89</v>
      </c>
      <c r="C31" s="22" t="s">
        <v>3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0</v>
      </c>
      <c r="O31" s="108">
        <v>0</v>
      </c>
      <c r="P31" s="108">
        <v>0</v>
      </c>
      <c r="Q31" s="108">
        <v>0</v>
      </c>
      <c r="R31" s="108">
        <v>0</v>
      </c>
      <c r="S31" s="108">
        <v>0</v>
      </c>
      <c r="T31" s="108">
        <v>0</v>
      </c>
      <c r="U31" s="108">
        <v>0</v>
      </c>
      <c r="V31" s="108">
        <v>0</v>
      </c>
      <c r="W31" s="18">
        <f t="shared" si="0"/>
        <v>0</v>
      </c>
      <c r="X31" s="18"/>
      <c r="Y31" s="18"/>
      <c r="AB31" s="92">
        <f t="shared" si="1"/>
        <v>0</v>
      </c>
    </row>
    <row r="32" spans="1:28" ht="18.75" customHeight="1" hidden="1">
      <c r="A32" s="4">
        <v>28</v>
      </c>
      <c r="B32" s="44"/>
      <c r="C32" s="22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8">
        <f t="shared" si="0"/>
        <v>0</v>
      </c>
      <c r="X32" s="18"/>
      <c r="Y32" s="18"/>
      <c r="AB32" s="92">
        <f t="shared" si="1"/>
        <v>0</v>
      </c>
    </row>
    <row r="33" spans="1:28" ht="47.25" customHeight="1">
      <c r="A33" s="4">
        <v>29</v>
      </c>
      <c r="B33" s="44" t="s">
        <v>117</v>
      </c>
      <c r="C33" s="22" t="s">
        <v>78</v>
      </c>
      <c r="D33" s="108">
        <v>1</v>
      </c>
      <c r="E33" s="108">
        <v>1</v>
      </c>
      <c r="F33" s="108">
        <v>1</v>
      </c>
      <c r="G33" s="108">
        <v>3</v>
      </c>
      <c r="H33" s="108">
        <v>1</v>
      </c>
      <c r="I33" s="108">
        <v>1</v>
      </c>
      <c r="J33" s="108">
        <v>1</v>
      </c>
      <c r="K33" s="108">
        <v>1</v>
      </c>
      <c r="L33" s="108">
        <v>1</v>
      </c>
      <c r="M33" s="108">
        <v>1</v>
      </c>
      <c r="N33" s="108">
        <v>1.5</v>
      </c>
      <c r="O33" s="108">
        <v>1</v>
      </c>
      <c r="P33" s="108">
        <v>1</v>
      </c>
      <c r="Q33" s="108">
        <v>1</v>
      </c>
      <c r="R33" s="108">
        <v>1</v>
      </c>
      <c r="S33" s="108">
        <v>0</v>
      </c>
      <c r="T33" s="108">
        <v>1</v>
      </c>
      <c r="U33" s="108">
        <v>1</v>
      </c>
      <c r="V33" s="108">
        <v>1</v>
      </c>
      <c r="W33" s="18">
        <f t="shared" si="0"/>
        <v>20.5</v>
      </c>
      <c r="X33" s="18"/>
      <c r="Y33" s="18"/>
      <c r="AB33" s="92">
        <f t="shared" si="1"/>
        <v>6</v>
      </c>
    </row>
    <row r="34" spans="1:28" ht="18" customHeight="1" hidden="1">
      <c r="A34" s="4">
        <v>30</v>
      </c>
      <c r="B34" s="42"/>
      <c r="C34" s="22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8">
        <f t="shared" si="0"/>
        <v>0</v>
      </c>
      <c r="X34" s="18"/>
      <c r="Y34" s="18"/>
      <c r="AB34" s="92">
        <f t="shared" si="1"/>
        <v>0</v>
      </c>
    </row>
    <row r="35" spans="1:28" ht="42.75" customHeight="1">
      <c r="A35" s="4">
        <v>31</v>
      </c>
      <c r="B35" s="42" t="s">
        <v>118</v>
      </c>
      <c r="C35" s="22"/>
      <c r="D35" s="108">
        <v>3</v>
      </c>
      <c r="E35" s="108">
        <v>1</v>
      </c>
      <c r="F35" s="108">
        <v>1</v>
      </c>
      <c r="G35" s="108">
        <v>0</v>
      </c>
      <c r="H35" s="108">
        <v>0</v>
      </c>
      <c r="I35" s="108">
        <v>0</v>
      </c>
      <c r="J35" s="108">
        <v>1</v>
      </c>
      <c r="K35" s="108">
        <v>0</v>
      </c>
      <c r="L35" s="108">
        <v>1</v>
      </c>
      <c r="M35" s="108">
        <v>0</v>
      </c>
      <c r="N35" s="108">
        <v>1</v>
      </c>
      <c r="O35" s="108">
        <v>1</v>
      </c>
      <c r="P35" s="108">
        <v>0</v>
      </c>
      <c r="Q35" s="108">
        <v>0</v>
      </c>
      <c r="R35" s="108">
        <v>1</v>
      </c>
      <c r="S35" s="108">
        <v>0</v>
      </c>
      <c r="T35" s="108">
        <v>0</v>
      </c>
      <c r="U35" s="108">
        <v>1</v>
      </c>
      <c r="V35" s="108">
        <v>0</v>
      </c>
      <c r="W35" s="18">
        <f t="shared" si="0"/>
        <v>11</v>
      </c>
      <c r="X35" s="18"/>
      <c r="Y35" s="18"/>
      <c r="AB35" s="92">
        <f t="shared" si="1"/>
        <v>2</v>
      </c>
    </row>
    <row r="36" spans="1:29" ht="49.5" customHeight="1">
      <c r="A36" s="4">
        <v>32</v>
      </c>
      <c r="B36" s="42" t="s">
        <v>119</v>
      </c>
      <c r="C36" s="22" t="s">
        <v>11</v>
      </c>
      <c r="D36" s="108">
        <v>51</v>
      </c>
      <c r="E36" s="108">
        <v>22</v>
      </c>
      <c r="F36" s="108">
        <v>22</v>
      </c>
      <c r="G36" s="108">
        <v>26</v>
      </c>
      <c r="H36" s="108">
        <v>26</v>
      </c>
      <c r="I36" s="108">
        <v>5</v>
      </c>
      <c r="J36" s="108">
        <v>8</v>
      </c>
      <c r="K36" s="108">
        <v>32</v>
      </c>
      <c r="L36" s="108">
        <v>22</v>
      </c>
      <c r="M36" s="108">
        <v>20</v>
      </c>
      <c r="N36" s="108">
        <v>20</v>
      </c>
      <c r="O36" s="108">
        <v>26</v>
      </c>
      <c r="P36" s="108">
        <v>11</v>
      </c>
      <c r="Q36" s="108">
        <v>18</v>
      </c>
      <c r="R36" s="108">
        <v>34</v>
      </c>
      <c r="S36" s="108">
        <v>15</v>
      </c>
      <c r="T36" s="108">
        <v>24</v>
      </c>
      <c r="U36" s="108">
        <v>57</v>
      </c>
      <c r="V36" s="108">
        <v>14</v>
      </c>
      <c r="W36" s="18">
        <f t="shared" si="0"/>
        <v>453</v>
      </c>
      <c r="X36" s="18"/>
      <c r="Y36" s="18"/>
      <c r="Z36" s="24">
        <f>W36/W6</f>
        <v>0.40482573726541554</v>
      </c>
      <c r="AB36" s="92">
        <f t="shared" si="1"/>
        <v>92</v>
      </c>
      <c r="AC36" s="24">
        <f>AB36/AB6</f>
        <v>0.2884012539184953</v>
      </c>
    </row>
    <row r="37" spans="1:28" ht="18.75" customHeight="1" hidden="1">
      <c r="A37" s="4">
        <v>33</v>
      </c>
      <c r="B37" s="42"/>
      <c r="C37" s="22" t="s">
        <v>11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8">
        <f t="shared" si="0"/>
        <v>0</v>
      </c>
      <c r="X37" s="18"/>
      <c r="Y37" s="18"/>
      <c r="Z37" s="24"/>
      <c r="AB37" s="92">
        <f t="shared" si="1"/>
        <v>0</v>
      </c>
    </row>
    <row r="38" spans="1:28" ht="30.75" customHeight="1">
      <c r="A38" s="4">
        <v>34</v>
      </c>
      <c r="B38" s="42" t="s">
        <v>87</v>
      </c>
      <c r="C38" s="22" t="s">
        <v>11</v>
      </c>
      <c r="D38" s="108">
        <v>772</v>
      </c>
      <c r="E38" s="109">
        <v>337</v>
      </c>
      <c r="F38" s="108">
        <v>116</v>
      </c>
      <c r="G38" s="108">
        <v>414</v>
      </c>
      <c r="H38" s="108">
        <v>145</v>
      </c>
      <c r="I38" s="108">
        <v>32</v>
      </c>
      <c r="J38" s="108">
        <v>100</v>
      </c>
      <c r="K38" s="111">
        <v>262</v>
      </c>
      <c r="L38" s="108">
        <v>848</v>
      </c>
      <c r="M38" s="108">
        <v>188</v>
      </c>
      <c r="N38" s="108">
        <v>553</v>
      </c>
      <c r="O38" s="110">
        <v>397</v>
      </c>
      <c r="P38" s="108">
        <v>53</v>
      </c>
      <c r="Q38" s="108">
        <v>217</v>
      </c>
      <c r="R38" s="108">
        <v>60</v>
      </c>
      <c r="S38" s="110">
        <v>276</v>
      </c>
      <c r="T38" s="110">
        <v>450</v>
      </c>
      <c r="U38" s="108">
        <v>90</v>
      </c>
      <c r="V38" s="108">
        <v>489</v>
      </c>
      <c r="W38" s="18">
        <f t="shared" si="0"/>
        <v>5799</v>
      </c>
      <c r="X38" s="18">
        <v>5224</v>
      </c>
      <c r="Y38" s="18">
        <v>4136</v>
      </c>
      <c r="Z38" s="24"/>
      <c r="AB38" s="92">
        <f t="shared" si="1"/>
        <v>922</v>
      </c>
    </row>
    <row r="39" spans="1:28" ht="30.75" customHeight="1">
      <c r="A39" s="4">
        <v>35</v>
      </c>
      <c r="B39" s="42" t="s">
        <v>88</v>
      </c>
      <c r="C39" s="22" t="s">
        <v>9</v>
      </c>
      <c r="D39" s="108">
        <v>491</v>
      </c>
      <c r="E39" s="109">
        <v>311</v>
      </c>
      <c r="F39" s="108">
        <v>83</v>
      </c>
      <c r="G39" s="108">
        <v>160</v>
      </c>
      <c r="H39" s="108">
        <v>124</v>
      </c>
      <c r="I39" s="108">
        <v>30</v>
      </c>
      <c r="J39" s="108">
        <v>100</v>
      </c>
      <c r="K39" s="111">
        <v>262</v>
      </c>
      <c r="L39" s="108">
        <v>542</v>
      </c>
      <c r="M39" s="108">
        <v>96</v>
      </c>
      <c r="N39" s="108">
        <v>150</v>
      </c>
      <c r="O39" s="110">
        <v>394</v>
      </c>
      <c r="P39" s="108">
        <v>39</v>
      </c>
      <c r="Q39" s="108">
        <v>148</v>
      </c>
      <c r="R39" s="108">
        <v>40</v>
      </c>
      <c r="S39" s="110">
        <v>156</v>
      </c>
      <c r="T39" s="110">
        <v>150</v>
      </c>
      <c r="U39" s="108">
        <v>79</v>
      </c>
      <c r="V39" s="108">
        <v>350</v>
      </c>
      <c r="W39" s="18">
        <f t="shared" si="0"/>
        <v>3705</v>
      </c>
      <c r="X39" s="18">
        <v>3356</v>
      </c>
      <c r="Y39" s="18">
        <v>2183</v>
      </c>
      <c r="Z39" s="24"/>
      <c r="AB39" s="92">
        <f t="shared" si="1"/>
        <v>655</v>
      </c>
    </row>
    <row r="40" spans="1:29" ht="29.25" customHeight="1">
      <c r="A40" s="4">
        <v>36</v>
      </c>
      <c r="B40" s="42" t="s">
        <v>77</v>
      </c>
      <c r="C40" s="22" t="s">
        <v>11</v>
      </c>
      <c r="D40" s="108">
        <v>34</v>
      </c>
      <c r="E40" s="110">
        <v>24</v>
      </c>
      <c r="F40" s="108">
        <v>16</v>
      </c>
      <c r="G40" s="108">
        <v>24</v>
      </c>
      <c r="H40" s="108">
        <v>23</v>
      </c>
      <c r="I40" s="108">
        <v>8</v>
      </c>
      <c r="J40" s="108">
        <v>24</v>
      </c>
      <c r="K40" s="108">
        <v>20</v>
      </c>
      <c r="L40" s="108">
        <v>51</v>
      </c>
      <c r="M40" s="108">
        <v>18</v>
      </c>
      <c r="N40" s="108">
        <v>9</v>
      </c>
      <c r="O40" s="110">
        <v>39</v>
      </c>
      <c r="P40" s="108">
        <v>39</v>
      </c>
      <c r="Q40" s="108">
        <v>56</v>
      </c>
      <c r="R40" s="108">
        <v>12</v>
      </c>
      <c r="S40" s="110">
        <v>35</v>
      </c>
      <c r="T40" s="110">
        <v>22</v>
      </c>
      <c r="U40" s="108">
        <v>27</v>
      </c>
      <c r="V40" s="108">
        <v>43</v>
      </c>
      <c r="W40" s="18">
        <f t="shared" si="0"/>
        <v>524</v>
      </c>
      <c r="X40" s="18">
        <v>488</v>
      </c>
      <c r="Y40" s="18">
        <v>370</v>
      </c>
      <c r="Z40" s="24">
        <f>W40/W6</f>
        <v>0.4682752457551385</v>
      </c>
      <c r="AB40" s="92">
        <f t="shared" si="1"/>
        <v>144</v>
      </c>
      <c r="AC40" s="24">
        <f>AB40/AB6</f>
        <v>0.45141065830721006</v>
      </c>
    </row>
    <row r="41" spans="1:29" ht="36" customHeight="1">
      <c r="A41" s="4">
        <v>37</v>
      </c>
      <c r="B41" s="42" t="s">
        <v>53</v>
      </c>
      <c r="C41" s="22" t="s">
        <v>11</v>
      </c>
      <c r="D41" s="108">
        <v>73</v>
      </c>
      <c r="E41" s="108">
        <v>42</v>
      </c>
      <c r="F41" s="108">
        <v>44</v>
      </c>
      <c r="G41" s="108">
        <v>35</v>
      </c>
      <c r="H41" s="108">
        <v>26</v>
      </c>
      <c r="I41" s="108">
        <v>15</v>
      </c>
      <c r="J41" s="108">
        <v>40</v>
      </c>
      <c r="K41" s="108">
        <v>25</v>
      </c>
      <c r="L41" s="108">
        <v>51</v>
      </c>
      <c r="M41" s="108">
        <v>33</v>
      </c>
      <c r="N41" s="108">
        <v>60</v>
      </c>
      <c r="O41" s="108">
        <v>54</v>
      </c>
      <c r="P41" s="108">
        <v>43</v>
      </c>
      <c r="Q41" s="108">
        <v>68</v>
      </c>
      <c r="R41" s="108">
        <v>51</v>
      </c>
      <c r="S41" s="108">
        <v>35</v>
      </c>
      <c r="T41" s="108">
        <v>52</v>
      </c>
      <c r="U41" s="108">
        <v>32</v>
      </c>
      <c r="V41" s="108">
        <v>56</v>
      </c>
      <c r="W41" s="18">
        <f t="shared" si="0"/>
        <v>835</v>
      </c>
      <c r="X41" s="18">
        <v>836</v>
      </c>
      <c r="Y41" s="18">
        <v>793</v>
      </c>
      <c r="Z41" s="24">
        <f>W41/W6</f>
        <v>0.7462019660411081</v>
      </c>
      <c r="AB41" s="92">
        <f t="shared" si="1"/>
        <v>238</v>
      </c>
      <c r="AC41" s="24">
        <f>AB41/AB6</f>
        <v>0.7460815047021944</v>
      </c>
    </row>
    <row r="42" spans="1:28" s="6" customFormat="1" ht="12.75" customHeight="1">
      <c r="A42" s="30"/>
      <c r="B42" s="31"/>
      <c r="C42" s="32"/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5"/>
      <c r="X42" s="103"/>
      <c r="Y42" s="103"/>
      <c r="AB42" s="34"/>
    </row>
    <row r="43" spans="1:28" s="6" customFormat="1" ht="25.5" customHeight="1" thickBot="1">
      <c r="A43" s="37"/>
      <c r="B43" s="38"/>
      <c r="C43" s="39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16" t="s">
        <v>33</v>
      </c>
      <c r="X43" s="16" t="s">
        <v>33</v>
      </c>
      <c r="Y43" s="16" t="s">
        <v>33</v>
      </c>
      <c r="AB43" s="93" t="s">
        <v>33</v>
      </c>
    </row>
    <row r="44" spans="1:28" s="6" customFormat="1" ht="33" customHeight="1" thickBot="1">
      <c r="A44" s="115" t="s">
        <v>31</v>
      </c>
      <c r="B44" s="116"/>
      <c r="C44" s="117"/>
      <c r="D44" s="36">
        <f>D5/D7</f>
        <v>7.127272727272727</v>
      </c>
      <c r="E44" s="29">
        <f aca="true" t="shared" si="2" ref="E44:V44">E5/E7</f>
        <v>3.4461538461538463</v>
      </c>
      <c r="F44" s="29">
        <f t="shared" si="2"/>
        <v>5.7534246575342465</v>
      </c>
      <c r="G44" s="29">
        <f t="shared" si="2"/>
        <v>5.435897435897436</v>
      </c>
      <c r="H44" s="29">
        <f t="shared" si="2"/>
        <v>6.285714285714286</v>
      </c>
      <c r="I44" s="88">
        <f t="shared" si="2"/>
        <v>26.333333333333332</v>
      </c>
      <c r="J44" s="88">
        <f t="shared" si="2"/>
        <v>11.40625</v>
      </c>
      <c r="K44" s="29">
        <f t="shared" si="2"/>
        <v>4.845454545454546</v>
      </c>
      <c r="L44" s="29">
        <f t="shared" si="2"/>
        <v>4.36</v>
      </c>
      <c r="M44" s="88">
        <f t="shared" si="2"/>
        <v>5.851063829787234</v>
      </c>
      <c r="N44" s="29">
        <f t="shared" si="2"/>
        <v>4.0390625</v>
      </c>
      <c r="O44" s="29">
        <f t="shared" si="2"/>
        <v>7.0754716981132075</v>
      </c>
      <c r="P44" s="88">
        <f t="shared" si="2"/>
        <v>7.8</v>
      </c>
      <c r="Q44" s="29">
        <f t="shared" si="2"/>
        <v>14.130434782608695</v>
      </c>
      <c r="R44" s="88">
        <f t="shared" si="2"/>
        <v>6.135593220338983</v>
      </c>
      <c r="S44" s="29">
        <f t="shared" si="2"/>
        <v>8.696969696969697</v>
      </c>
      <c r="T44" s="29">
        <f t="shared" si="2"/>
        <v>5.221052631578948</v>
      </c>
      <c r="U44" s="29">
        <f t="shared" si="2"/>
        <v>8.879310344827585</v>
      </c>
      <c r="V44" s="88">
        <f t="shared" si="2"/>
        <v>4.2</v>
      </c>
      <c r="W44" s="18">
        <f>ROUND(W5/W7,2)</f>
        <v>6.22</v>
      </c>
      <c r="X44" s="18">
        <v>6.26</v>
      </c>
      <c r="Y44" s="18">
        <v>6.6</v>
      </c>
      <c r="AB44" s="92">
        <f>ROUND(AB5/AB7,2)</f>
        <v>7.23</v>
      </c>
    </row>
    <row r="45" spans="1:28" ht="30.75" customHeight="1" thickBot="1">
      <c r="A45" s="115" t="s">
        <v>30</v>
      </c>
      <c r="B45" s="116"/>
      <c r="C45" s="117"/>
      <c r="D45" s="36">
        <f aca="true" t="shared" si="3" ref="D45:V45">D5/D8</f>
        <v>8.808988764044944</v>
      </c>
      <c r="E45" s="29">
        <f t="shared" si="3"/>
        <v>3.7333333333333334</v>
      </c>
      <c r="F45" s="29">
        <f t="shared" si="3"/>
        <v>6.885245901639344</v>
      </c>
      <c r="G45" s="29">
        <f t="shared" si="3"/>
        <v>6.057142857142857</v>
      </c>
      <c r="H45" s="29">
        <f t="shared" si="3"/>
        <v>8.8</v>
      </c>
      <c r="I45" s="88">
        <f t="shared" si="3"/>
        <v>59.25</v>
      </c>
      <c r="J45" s="88">
        <f t="shared" si="3"/>
        <v>13.518518518518519</v>
      </c>
      <c r="K45" s="29">
        <f t="shared" si="3"/>
        <v>5.9222222222222225</v>
      </c>
      <c r="L45" s="29">
        <f t="shared" si="3"/>
        <v>5.495798319327731</v>
      </c>
      <c r="M45" s="88">
        <f t="shared" si="3"/>
        <v>11.702127659574469</v>
      </c>
      <c r="N45" s="29">
        <f t="shared" si="3"/>
        <v>4.2727272727272725</v>
      </c>
      <c r="O45" s="29">
        <f t="shared" si="3"/>
        <v>9.221311475409836</v>
      </c>
      <c r="P45" s="88">
        <f t="shared" si="3"/>
        <v>9.957446808510639</v>
      </c>
      <c r="Q45" s="29">
        <f t="shared" si="3"/>
        <v>17.56756756756757</v>
      </c>
      <c r="R45" s="88">
        <f t="shared" si="3"/>
        <v>8.227272727272727</v>
      </c>
      <c r="S45" s="29">
        <f t="shared" si="3"/>
        <v>9.728813559322035</v>
      </c>
      <c r="T45" s="29">
        <f t="shared" si="3"/>
        <v>5.221052631578948</v>
      </c>
      <c r="U45" s="29">
        <f t="shared" si="3"/>
        <v>10.3</v>
      </c>
      <c r="V45" s="88">
        <f t="shared" si="3"/>
        <v>5.653846153846154</v>
      </c>
      <c r="W45" s="18">
        <f>ROUND(W5/W8,2)</f>
        <v>7.61</v>
      </c>
      <c r="X45" s="18">
        <v>7.71</v>
      </c>
      <c r="Y45" s="18">
        <v>8.04</v>
      </c>
      <c r="AB45" s="92">
        <f>ROUND(AB5/AB8,2)</f>
        <v>10.6</v>
      </c>
    </row>
    <row r="46" spans="1:28" ht="37.5" customHeight="1" thickBot="1">
      <c r="A46" s="115" t="s">
        <v>32</v>
      </c>
      <c r="B46" s="116"/>
      <c r="C46" s="117"/>
      <c r="D46" s="36">
        <f aca="true" t="shared" si="4" ref="D46:V46">D5/D25</f>
        <v>9.011494252873563</v>
      </c>
      <c r="E46" s="29">
        <f t="shared" si="4"/>
        <v>3.5</v>
      </c>
      <c r="F46" s="29">
        <f t="shared" si="4"/>
        <v>8.75</v>
      </c>
      <c r="G46" s="29">
        <f t="shared" si="4"/>
        <v>9.492537313432836</v>
      </c>
      <c r="H46" s="29">
        <f t="shared" si="4"/>
        <v>12.941176470588236</v>
      </c>
      <c r="I46" s="88">
        <f t="shared" si="4"/>
        <v>33.857142857142854</v>
      </c>
      <c r="J46" s="88">
        <f t="shared" si="4"/>
        <v>11.774193548387096</v>
      </c>
      <c r="K46" s="29">
        <f t="shared" si="4"/>
        <v>5.33</v>
      </c>
      <c r="L46" s="29">
        <f t="shared" si="4"/>
        <v>4.36</v>
      </c>
      <c r="M46" s="88">
        <f t="shared" si="4"/>
        <v>11.702127659574469</v>
      </c>
      <c r="N46" s="29">
        <f t="shared" si="4"/>
        <v>4.34453781512605</v>
      </c>
      <c r="O46" s="29">
        <f t="shared" si="4"/>
        <v>11.479591836734693</v>
      </c>
      <c r="P46" s="88">
        <f t="shared" si="4"/>
        <v>15.6</v>
      </c>
      <c r="Q46" s="29">
        <f t="shared" si="4"/>
        <v>29.545454545454547</v>
      </c>
      <c r="R46" s="88">
        <f t="shared" si="4"/>
        <v>8.619047619047619</v>
      </c>
      <c r="S46" s="29">
        <f t="shared" si="4"/>
        <v>9.258064516129032</v>
      </c>
      <c r="T46" s="29">
        <f t="shared" si="4"/>
        <v>8.266666666666667</v>
      </c>
      <c r="U46" s="29">
        <f t="shared" si="4"/>
        <v>11.444444444444445</v>
      </c>
      <c r="V46" s="88">
        <f t="shared" si="4"/>
        <v>4.323529411764706</v>
      </c>
      <c r="W46" s="18">
        <f>ROUND(W5/W25,2)</f>
        <v>8.06</v>
      </c>
      <c r="X46" s="18">
        <v>8.48</v>
      </c>
      <c r="Y46" s="18">
        <v>8.85</v>
      </c>
      <c r="AB46" s="92">
        <f>ROUND(AB5/AB25,2)</f>
        <v>10</v>
      </c>
    </row>
    <row r="47" spans="1:28" ht="37.5" customHeight="1" thickBot="1">
      <c r="A47" s="115" t="s">
        <v>108</v>
      </c>
      <c r="B47" s="116"/>
      <c r="C47" s="117"/>
      <c r="D47" s="29">
        <f aca="true" t="shared" si="5" ref="D47:V47">ROUND(D5/D26,2)</f>
        <v>9.01</v>
      </c>
      <c r="E47" s="29">
        <f t="shared" si="5"/>
        <v>3.7</v>
      </c>
      <c r="F47" s="29">
        <f t="shared" si="5"/>
        <v>10.77</v>
      </c>
      <c r="G47" s="29">
        <f t="shared" si="5"/>
        <v>10.6</v>
      </c>
      <c r="H47" s="29">
        <f t="shared" si="5"/>
        <v>16.92</v>
      </c>
      <c r="I47" s="88">
        <f t="shared" si="5"/>
        <v>59.25</v>
      </c>
      <c r="J47" s="88">
        <f t="shared" si="5"/>
        <v>13.52</v>
      </c>
      <c r="K47" s="29">
        <f t="shared" si="5"/>
        <v>5.92</v>
      </c>
      <c r="L47" s="29">
        <f t="shared" si="5"/>
        <v>5.5</v>
      </c>
      <c r="M47" s="88">
        <f t="shared" si="5"/>
        <v>16.67</v>
      </c>
      <c r="N47" s="29">
        <f t="shared" si="5"/>
        <v>4.88</v>
      </c>
      <c r="O47" s="29">
        <f t="shared" si="5"/>
        <v>12.78</v>
      </c>
      <c r="P47" s="88">
        <f t="shared" si="5"/>
        <v>22.29</v>
      </c>
      <c r="Q47" s="29">
        <f t="shared" si="5"/>
        <v>29.55</v>
      </c>
      <c r="R47" s="88">
        <f t="shared" si="5"/>
        <v>16.45</v>
      </c>
      <c r="S47" s="29">
        <f t="shared" si="5"/>
        <v>10.25</v>
      </c>
      <c r="T47" s="29">
        <f t="shared" si="5"/>
        <v>9.02</v>
      </c>
      <c r="U47" s="29">
        <f t="shared" si="5"/>
        <v>14.31</v>
      </c>
      <c r="V47" s="88">
        <f t="shared" si="5"/>
        <v>5.88</v>
      </c>
      <c r="W47" s="18">
        <f>ROUND(W5/W26,2)</f>
        <v>9.49</v>
      </c>
      <c r="X47" s="18">
        <v>9.76</v>
      </c>
      <c r="Y47" s="18">
        <v>10.26</v>
      </c>
      <c r="AB47" s="92">
        <f>ROUND(AB5/AB26,2)</f>
        <v>14.3</v>
      </c>
    </row>
    <row r="48" spans="1:28" ht="32.25" customHeight="1" thickBot="1">
      <c r="A48" s="115" t="s">
        <v>34</v>
      </c>
      <c r="B48" s="116"/>
      <c r="C48" s="117"/>
      <c r="D48" s="36">
        <f aca="true" t="shared" si="6" ref="D48:V48">D6/D25</f>
        <v>0.9770114942528736</v>
      </c>
      <c r="E48" s="29">
        <f t="shared" si="6"/>
        <v>0.390625</v>
      </c>
      <c r="F48" s="29">
        <f t="shared" si="6"/>
        <v>1.0625</v>
      </c>
      <c r="G48" s="29">
        <f t="shared" si="6"/>
        <v>1.1044776119402986</v>
      </c>
      <c r="H48" s="29">
        <f t="shared" si="6"/>
        <v>1.5294117647058822</v>
      </c>
      <c r="I48" s="88">
        <f t="shared" si="6"/>
        <v>3.5</v>
      </c>
      <c r="J48" s="88">
        <f t="shared" si="6"/>
        <v>1.2903225806451613</v>
      </c>
      <c r="K48" s="29">
        <f t="shared" si="6"/>
        <v>0.45</v>
      </c>
      <c r="L48" s="29">
        <f t="shared" si="6"/>
        <v>0.34</v>
      </c>
      <c r="M48" s="88">
        <f t="shared" si="6"/>
        <v>1.425531914893617</v>
      </c>
      <c r="N48" s="29">
        <f t="shared" si="6"/>
        <v>0.5042016806722689</v>
      </c>
      <c r="O48" s="29">
        <f t="shared" si="6"/>
        <v>1.0510204081632653</v>
      </c>
      <c r="P48" s="88">
        <f t="shared" si="6"/>
        <v>1.7</v>
      </c>
      <c r="Q48" s="29">
        <f t="shared" si="6"/>
        <v>3.3636363636363638</v>
      </c>
      <c r="R48" s="88">
        <f t="shared" si="6"/>
        <v>1.2142857142857142</v>
      </c>
      <c r="S48" s="29">
        <f t="shared" si="6"/>
        <v>1.1129032258064515</v>
      </c>
      <c r="T48" s="29">
        <f t="shared" si="6"/>
        <v>0.8666666666666667</v>
      </c>
      <c r="U48" s="29">
        <f t="shared" si="6"/>
        <v>1.3333333333333333</v>
      </c>
      <c r="V48" s="88">
        <f t="shared" si="6"/>
        <v>0.5980392156862745</v>
      </c>
      <c r="W48" s="18">
        <f>ROUND(W6/W25,2)</f>
        <v>0.88</v>
      </c>
      <c r="X48" s="18">
        <v>0.97</v>
      </c>
      <c r="Y48" s="18">
        <v>1</v>
      </c>
      <c r="AB48" s="92">
        <f>ROUND(AB6/AB25,2)</f>
        <v>1.2</v>
      </c>
    </row>
    <row r="49" spans="1:28" ht="32.25" customHeight="1" thickBot="1">
      <c r="A49" s="115" t="s">
        <v>52</v>
      </c>
      <c r="B49" s="116"/>
      <c r="C49" s="116"/>
      <c r="D49" s="40">
        <f aca="true" t="shared" si="7" ref="D49:W49">ROUND(D36/D6*100,1)</f>
        <v>60</v>
      </c>
      <c r="E49" s="40">
        <f t="shared" si="7"/>
        <v>44</v>
      </c>
      <c r="F49" s="40">
        <f t="shared" si="7"/>
        <v>43.1</v>
      </c>
      <c r="G49" s="40">
        <f t="shared" si="7"/>
        <v>35.1</v>
      </c>
      <c r="H49" s="40">
        <f t="shared" si="7"/>
        <v>100</v>
      </c>
      <c r="I49" s="89">
        <f t="shared" si="7"/>
        <v>10.2</v>
      </c>
      <c r="J49" s="89">
        <f t="shared" si="7"/>
        <v>20</v>
      </c>
      <c r="K49" s="40">
        <f t="shared" si="7"/>
        <v>71.1</v>
      </c>
      <c r="L49" s="40">
        <f t="shared" si="7"/>
        <v>43.1</v>
      </c>
      <c r="M49" s="89">
        <f t="shared" si="7"/>
        <v>29.9</v>
      </c>
      <c r="N49" s="40">
        <f t="shared" si="7"/>
        <v>33.3</v>
      </c>
      <c r="O49" s="29">
        <f t="shared" si="7"/>
        <v>25.2</v>
      </c>
      <c r="P49" s="89">
        <f t="shared" si="7"/>
        <v>21.6</v>
      </c>
      <c r="Q49" s="40">
        <f t="shared" si="7"/>
        <v>24.3</v>
      </c>
      <c r="R49" s="89">
        <f t="shared" si="7"/>
        <v>66.7</v>
      </c>
      <c r="S49" s="40">
        <f t="shared" si="7"/>
        <v>21.7</v>
      </c>
      <c r="T49" s="40">
        <f t="shared" si="7"/>
        <v>46.2</v>
      </c>
      <c r="U49" s="40">
        <f t="shared" si="7"/>
        <v>95</v>
      </c>
      <c r="V49" s="89">
        <f t="shared" si="7"/>
        <v>23</v>
      </c>
      <c r="W49" s="18">
        <f t="shared" si="7"/>
        <v>40.5</v>
      </c>
      <c r="X49" s="18">
        <v>37.3</v>
      </c>
      <c r="Y49" s="105">
        <v>34.8</v>
      </c>
      <c r="AB49" s="92">
        <f>ROUND(AB36/AB6*100,1)</f>
        <v>28.8</v>
      </c>
    </row>
    <row r="50" spans="1:28" ht="31.5" customHeight="1" thickBot="1">
      <c r="A50" s="115" t="s">
        <v>35</v>
      </c>
      <c r="B50" s="116"/>
      <c r="C50" s="116"/>
      <c r="D50" s="40">
        <f aca="true" t="shared" si="8" ref="D50:W50">ROUND(D41/D6*100,1)</f>
        <v>85.9</v>
      </c>
      <c r="E50" s="40">
        <f t="shared" si="8"/>
        <v>84</v>
      </c>
      <c r="F50" s="40">
        <f t="shared" si="8"/>
        <v>86.3</v>
      </c>
      <c r="G50" s="40">
        <f t="shared" si="8"/>
        <v>47.3</v>
      </c>
      <c r="H50" s="40">
        <f t="shared" si="8"/>
        <v>100</v>
      </c>
      <c r="I50" s="89">
        <f t="shared" si="8"/>
        <v>30.6</v>
      </c>
      <c r="J50" s="89">
        <f t="shared" si="8"/>
        <v>100</v>
      </c>
      <c r="K50" s="40">
        <f t="shared" si="8"/>
        <v>55.6</v>
      </c>
      <c r="L50" s="40">
        <f t="shared" si="8"/>
        <v>100</v>
      </c>
      <c r="M50" s="89">
        <f t="shared" si="8"/>
        <v>49.3</v>
      </c>
      <c r="N50" s="40">
        <f t="shared" si="8"/>
        <v>100</v>
      </c>
      <c r="O50" s="29">
        <f t="shared" si="8"/>
        <v>52.4</v>
      </c>
      <c r="P50" s="89">
        <f t="shared" si="8"/>
        <v>84.3</v>
      </c>
      <c r="Q50" s="40">
        <f t="shared" si="8"/>
        <v>91.9</v>
      </c>
      <c r="R50" s="89">
        <f t="shared" si="8"/>
        <v>100</v>
      </c>
      <c r="S50" s="40">
        <f t="shared" si="8"/>
        <v>50.7</v>
      </c>
      <c r="T50" s="40">
        <f t="shared" si="8"/>
        <v>100</v>
      </c>
      <c r="U50" s="40">
        <f t="shared" si="8"/>
        <v>53.3</v>
      </c>
      <c r="V50" s="89">
        <f t="shared" si="8"/>
        <v>91.8</v>
      </c>
      <c r="W50" s="18">
        <f t="shared" si="8"/>
        <v>74.6</v>
      </c>
      <c r="X50" s="18">
        <v>70.5</v>
      </c>
      <c r="Y50" s="18">
        <v>66.6</v>
      </c>
      <c r="AB50" s="92">
        <f>ROUND(AB41/AB6*100,1)</f>
        <v>74.6</v>
      </c>
    </row>
    <row r="51" spans="1:28" ht="18" customHeight="1" thickBot="1">
      <c r="A51" s="115" t="s">
        <v>111</v>
      </c>
      <c r="B51" s="116"/>
      <c r="C51" s="116"/>
      <c r="D51" s="40">
        <f aca="true" t="shared" si="9" ref="D51:V51">ROUND(D40/D6*100,1)</f>
        <v>40</v>
      </c>
      <c r="E51" s="40">
        <f t="shared" si="9"/>
        <v>48</v>
      </c>
      <c r="F51" s="40">
        <f t="shared" si="9"/>
        <v>31.4</v>
      </c>
      <c r="G51" s="40">
        <f t="shared" si="9"/>
        <v>32.4</v>
      </c>
      <c r="H51" s="40">
        <f t="shared" si="9"/>
        <v>88.5</v>
      </c>
      <c r="I51" s="89">
        <f t="shared" si="9"/>
        <v>16.3</v>
      </c>
      <c r="J51" s="89">
        <f t="shared" si="9"/>
        <v>60</v>
      </c>
      <c r="K51" s="40">
        <f t="shared" si="9"/>
        <v>44.4</v>
      </c>
      <c r="L51" s="40">
        <f t="shared" si="9"/>
        <v>100</v>
      </c>
      <c r="M51" s="89">
        <f t="shared" si="9"/>
        <v>26.9</v>
      </c>
      <c r="N51" s="40">
        <f t="shared" si="9"/>
        <v>15</v>
      </c>
      <c r="O51" s="40">
        <f t="shared" si="9"/>
        <v>37.9</v>
      </c>
      <c r="P51" s="89">
        <f t="shared" si="9"/>
        <v>76.5</v>
      </c>
      <c r="Q51" s="40">
        <f t="shared" si="9"/>
        <v>75.7</v>
      </c>
      <c r="R51" s="89">
        <f t="shared" si="9"/>
        <v>23.5</v>
      </c>
      <c r="S51" s="40">
        <f t="shared" si="9"/>
        <v>50.7</v>
      </c>
      <c r="T51" s="40">
        <f t="shared" si="9"/>
        <v>42.3</v>
      </c>
      <c r="U51" s="40">
        <f t="shared" si="9"/>
        <v>45</v>
      </c>
      <c r="V51" s="89">
        <f t="shared" si="9"/>
        <v>70.5</v>
      </c>
      <c r="W51" s="18">
        <f>ROUND(AVERAGE(D51:V51),1)</f>
        <v>48.7</v>
      </c>
      <c r="X51" s="18">
        <v>44</v>
      </c>
      <c r="Y51" s="18">
        <v>32.9</v>
      </c>
      <c r="AB51" s="94">
        <f>ROUND(AVERAGE(I51,J51,M51,P51,R51,V51),1)</f>
        <v>45.6</v>
      </c>
    </row>
  </sheetData>
  <sheetProtection/>
  <mergeCells count="11">
    <mergeCell ref="A46:C46"/>
    <mergeCell ref="A47:C47"/>
    <mergeCell ref="A48:C48"/>
    <mergeCell ref="A49:C49"/>
    <mergeCell ref="A50:C50"/>
    <mergeCell ref="A51:C51"/>
    <mergeCell ref="A1:V1"/>
    <mergeCell ref="A2:W2"/>
    <mergeCell ref="D3:W3"/>
    <mergeCell ref="A44:C44"/>
    <mergeCell ref="A45:C4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6"/>
  <sheetViews>
    <sheetView zoomScalePageLayoutView="0" workbookViewId="0" topLeftCell="A1">
      <pane xSplit="3" ySplit="4" topLeftCell="W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X39" sqref="X39:X46"/>
    </sheetView>
  </sheetViews>
  <sheetFormatPr defaultColWidth="8.875" defaultRowHeight="18" customHeight="1"/>
  <cols>
    <col min="1" max="1" width="3.625" style="1" customWidth="1"/>
    <col min="2" max="2" width="56.875" style="1" customWidth="1"/>
    <col min="3" max="3" width="8.125" style="8" customWidth="1"/>
    <col min="4" max="14" width="4.875" style="11" hidden="1" customWidth="1"/>
    <col min="15" max="15" width="4.875" style="84" hidden="1" customWidth="1"/>
    <col min="16" max="22" width="4.875" style="11" hidden="1" customWidth="1"/>
    <col min="23" max="24" width="8.875" style="1" customWidth="1"/>
    <col min="25" max="25" width="7.75390625" style="1" customWidth="1"/>
    <col min="26" max="26" width="6.125" style="1" customWidth="1"/>
    <col min="27" max="27" width="11.00390625" style="1" customWidth="1"/>
    <col min="28" max="16384" width="8.875" style="1" customWidth="1"/>
  </cols>
  <sheetData>
    <row r="1" spans="1:22" ht="31.5" customHeight="1">
      <c r="A1" s="118" t="s">
        <v>114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7" ht="18.75" customHeight="1">
      <c r="A2" s="121" t="s">
        <v>113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02"/>
      <c r="AA2" s="101"/>
    </row>
    <row r="3" spans="1:27" ht="18" customHeight="1" thickBot="1">
      <c r="A3" s="13" t="s">
        <v>0</v>
      </c>
      <c r="B3" s="14" t="s">
        <v>13</v>
      </c>
      <c r="C3" s="13" t="s">
        <v>1</v>
      </c>
      <c r="D3" s="120" t="s">
        <v>12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96"/>
      <c r="AA3" s="101">
        <f>6/19</f>
        <v>0.3157894736842105</v>
      </c>
    </row>
    <row r="4" spans="1:27" ht="25.5" customHeight="1" thickBot="1">
      <c r="A4" s="5"/>
      <c r="B4" s="10" t="s">
        <v>2</v>
      </c>
      <c r="C4" s="9"/>
      <c r="D4" s="15">
        <v>1</v>
      </c>
      <c r="E4" s="15">
        <v>2</v>
      </c>
      <c r="F4" s="15">
        <v>4</v>
      </c>
      <c r="G4" s="15">
        <v>5</v>
      </c>
      <c r="H4" s="15">
        <v>6</v>
      </c>
      <c r="I4" s="15">
        <v>7</v>
      </c>
      <c r="J4" s="15">
        <v>8</v>
      </c>
      <c r="K4" s="15">
        <v>9</v>
      </c>
      <c r="L4" s="15">
        <v>11</v>
      </c>
      <c r="M4" s="15">
        <v>16</v>
      </c>
      <c r="N4" s="15">
        <v>21</v>
      </c>
      <c r="O4" s="15">
        <v>22</v>
      </c>
      <c r="P4" s="15">
        <v>23</v>
      </c>
      <c r="Q4" s="15">
        <v>24</v>
      </c>
      <c r="R4" s="15">
        <v>25</v>
      </c>
      <c r="S4" s="87">
        <v>26</v>
      </c>
      <c r="T4" s="87">
        <v>27</v>
      </c>
      <c r="U4" s="87">
        <v>28</v>
      </c>
      <c r="V4" s="87">
        <v>29</v>
      </c>
      <c r="W4" s="16">
        <v>2015</v>
      </c>
      <c r="X4" s="104">
        <v>2014</v>
      </c>
      <c r="AA4" s="90" t="s">
        <v>112</v>
      </c>
    </row>
    <row r="5" spans="1:28" s="3" customFormat="1" ht="18" customHeight="1">
      <c r="A5" s="4">
        <v>1</v>
      </c>
      <c r="B5" s="42" t="s">
        <v>42</v>
      </c>
      <c r="C5" s="20" t="s">
        <v>8</v>
      </c>
      <c r="D5" s="97">
        <v>817</v>
      </c>
      <c r="E5" s="98">
        <v>438</v>
      </c>
      <c r="F5" s="98">
        <v>410</v>
      </c>
      <c r="G5" s="98">
        <v>636</v>
      </c>
      <c r="H5" s="98">
        <v>222</v>
      </c>
      <c r="I5" s="98">
        <v>448</v>
      </c>
      <c r="J5" s="98">
        <v>354</v>
      </c>
      <c r="K5" s="98">
        <v>560</v>
      </c>
      <c r="L5" s="98">
        <v>632</v>
      </c>
      <c r="M5" s="98">
        <v>548</v>
      </c>
      <c r="N5" s="98">
        <v>519</v>
      </c>
      <c r="O5" s="98">
        <v>1141</v>
      </c>
      <c r="P5" s="98">
        <v>448</v>
      </c>
      <c r="Q5" s="98">
        <v>620</v>
      </c>
      <c r="R5" s="98">
        <v>395</v>
      </c>
      <c r="S5" s="98">
        <v>592</v>
      </c>
      <c r="T5" s="98">
        <v>543</v>
      </c>
      <c r="U5" s="98">
        <v>525</v>
      </c>
      <c r="V5" s="98">
        <v>495</v>
      </c>
      <c r="W5" s="18">
        <f aca="true" t="shared" si="0" ref="W5:W36">SUM(D5:V5)</f>
        <v>10343</v>
      </c>
      <c r="X5" s="18">
        <v>10505</v>
      </c>
      <c r="Y5" s="79">
        <f>ROUND(W5/19,1)</f>
        <v>544.4</v>
      </c>
      <c r="AA5" s="91">
        <f>I5+J5+M5+P5+R5+V5</f>
        <v>2688</v>
      </c>
      <c r="AB5" s="79">
        <f>ROUND(AA5/6,1)</f>
        <v>448</v>
      </c>
    </row>
    <row r="6" spans="1:28" s="3" customFormat="1" ht="26.25" customHeight="1">
      <c r="A6" s="4">
        <v>2</v>
      </c>
      <c r="B6" s="42" t="s">
        <v>43</v>
      </c>
      <c r="C6" s="20" t="s">
        <v>8</v>
      </c>
      <c r="D6" s="97">
        <v>122</v>
      </c>
      <c r="E6" s="98">
        <v>42</v>
      </c>
      <c r="F6" s="98">
        <v>50</v>
      </c>
      <c r="G6" s="98">
        <v>74</v>
      </c>
      <c r="H6" s="98">
        <v>36</v>
      </c>
      <c r="I6" s="98">
        <v>49</v>
      </c>
      <c r="J6" s="98">
        <v>41</v>
      </c>
      <c r="K6" s="98">
        <v>55</v>
      </c>
      <c r="L6" s="98">
        <v>51</v>
      </c>
      <c r="M6" s="98">
        <v>68</v>
      </c>
      <c r="N6" s="98">
        <v>63</v>
      </c>
      <c r="O6" s="98">
        <v>101</v>
      </c>
      <c r="P6" s="98">
        <v>57</v>
      </c>
      <c r="Q6" s="98">
        <v>77</v>
      </c>
      <c r="R6" s="98">
        <v>55</v>
      </c>
      <c r="S6" s="98">
        <v>69</v>
      </c>
      <c r="T6" s="98">
        <v>56</v>
      </c>
      <c r="U6" s="98">
        <v>60</v>
      </c>
      <c r="V6" s="98">
        <v>60</v>
      </c>
      <c r="W6" s="18">
        <f t="shared" si="0"/>
        <v>1186</v>
      </c>
      <c r="X6" s="18">
        <v>1190</v>
      </c>
      <c r="Y6" s="79">
        <f>ROUND(W5/W6,1)</f>
        <v>8.7</v>
      </c>
      <c r="AA6" s="92">
        <f aca="true" t="shared" si="1" ref="AA6:AA36">I6+J6+M6+P6+R6+V6</f>
        <v>330</v>
      </c>
      <c r="AB6" s="79">
        <f>ROUND(AA5/AA6,1)</f>
        <v>8.1</v>
      </c>
    </row>
    <row r="7" spans="1:27" ht="23.25" customHeight="1">
      <c r="A7" s="4">
        <v>3</v>
      </c>
      <c r="B7" s="42" t="s">
        <v>44</v>
      </c>
      <c r="C7" s="21" t="s">
        <v>9</v>
      </c>
      <c r="D7" s="98">
        <v>107</v>
      </c>
      <c r="E7" s="98">
        <v>131</v>
      </c>
      <c r="F7" s="98">
        <v>72</v>
      </c>
      <c r="G7" s="98">
        <v>115</v>
      </c>
      <c r="H7" s="98">
        <v>35</v>
      </c>
      <c r="I7" s="98">
        <v>18</v>
      </c>
      <c r="J7" s="98">
        <v>36</v>
      </c>
      <c r="K7" s="98">
        <v>113</v>
      </c>
      <c r="L7" s="98">
        <v>141</v>
      </c>
      <c r="M7" s="98">
        <v>94</v>
      </c>
      <c r="N7" s="98">
        <v>128</v>
      </c>
      <c r="O7" s="98">
        <v>142</v>
      </c>
      <c r="P7" s="98">
        <v>59</v>
      </c>
      <c r="Q7" s="98">
        <v>46</v>
      </c>
      <c r="R7" s="98">
        <v>59</v>
      </c>
      <c r="S7" s="98">
        <v>82</v>
      </c>
      <c r="T7" s="98">
        <v>95</v>
      </c>
      <c r="U7" s="98">
        <v>73</v>
      </c>
      <c r="V7" s="98">
        <v>105</v>
      </c>
      <c r="W7" s="18">
        <f t="shared" si="0"/>
        <v>1651</v>
      </c>
      <c r="X7" s="18">
        <v>1591</v>
      </c>
      <c r="AA7" s="92">
        <f t="shared" si="1"/>
        <v>371</v>
      </c>
    </row>
    <row r="8" spans="1:28" ht="18" customHeight="1">
      <c r="A8" s="4">
        <v>4</v>
      </c>
      <c r="B8" s="42" t="s">
        <v>45</v>
      </c>
      <c r="C8" s="21" t="s">
        <v>9</v>
      </c>
      <c r="D8" s="98">
        <v>87</v>
      </c>
      <c r="E8" s="98">
        <v>120</v>
      </c>
      <c r="F8" s="98">
        <v>61</v>
      </c>
      <c r="G8" s="98">
        <v>102</v>
      </c>
      <c r="H8" s="98">
        <v>30</v>
      </c>
      <c r="I8" s="98">
        <v>10</v>
      </c>
      <c r="J8" s="98">
        <v>25</v>
      </c>
      <c r="K8" s="98">
        <v>95</v>
      </c>
      <c r="L8" s="98">
        <v>127</v>
      </c>
      <c r="M8" s="98">
        <v>47</v>
      </c>
      <c r="N8" s="98">
        <v>121</v>
      </c>
      <c r="O8" s="98">
        <v>105</v>
      </c>
      <c r="P8" s="98">
        <v>46</v>
      </c>
      <c r="Q8" s="98">
        <v>37</v>
      </c>
      <c r="R8" s="98">
        <v>44</v>
      </c>
      <c r="S8" s="98">
        <v>45</v>
      </c>
      <c r="T8" s="98">
        <v>95</v>
      </c>
      <c r="U8" s="98">
        <v>50</v>
      </c>
      <c r="V8" s="98">
        <v>94</v>
      </c>
      <c r="W8" s="18">
        <f t="shared" si="0"/>
        <v>1341</v>
      </c>
      <c r="X8" s="18">
        <v>1306</v>
      </c>
      <c r="Y8" s="24">
        <f>W8/W7</f>
        <v>0.8122350090854028</v>
      </c>
      <c r="AA8" s="92">
        <f t="shared" si="1"/>
        <v>266</v>
      </c>
      <c r="AB8" s="24">
        <f>ROUND(AA8/AA7,1)</f>
        <v>0.7</v>
      </c>
    </row>
    <row r="9" spans="1:28" ht="26.25" customHeight="1">
      <c r="A9" s="4">
        <v>5</v>
      </c>
      <c r="B9" s="42" t="s">
        <v>46</v>
      </c>
      <c r="C9" s="21" t="s">
        <v>9</v>
      </c>
      <c r="D9" s="98">
        <v>19</v>
      </c>
      <c r="E9" s="98">
        <v>20</v>
      </c>
      <c r="F9" s="98">
        <v>0</v>
      </c>
      <c r="G9" s="98">
        <v>0</v>
      </c>
      <c r="H9" s="98">
        <v>5</v>
      </c>
      <c r="I9" s="98">
        <v>3</v>
      </c>
      <c r="J9" s="98">
        <v>8</v>
      </c>
      <c r="K9" s="98">
        <v>0</v>
      </c>
      <c r="L9" s="98">
        <v>0</v>
      </c>
      <c r="M9" s="98">
        <v>22</v>
      </c>
      <c r="N9" s="98">
        <v>5</v>
      </c>
      <c r="O9" s="98">
        <v>11</v>
      </c>
      <c r="P9" s="98">
        <v>6</v>
      </c>
      <c r="Q9" s="98">
        <v>0</v>
      </c>
      <c r="R9" s="98">
        <v>16</v>
      </c>
      <c r="S9" s="98">
        <v>25</v>
      </c>
      <c r="T9" s="98">
        <v>16</v>
      </c>
      <c r="U9" s="98">
        <v>15</v>
      </c>
      <c r="V9" s="98">
        <v>0</v>
      </c>
      <c r="W9" s="18">
        <f t="shared" si="0"/>
        <v>171</v>
      </c>
      <c r="X9" s="18">
        <v>165</v>
      </c>
      <c r="Y9" s="24">
        <f>W9/W7</f>
        <v>0.10357359176256814</v>
      </c>
      <c r="AA9" s="92">
        <f t="shared" si="1"/>
        <v>55</v>
      </c>
      <c r="AB9" s="24">
        <f>ROUND(AA9/AA7,3)</f>
        <v>0.148</v>
      </c>
    </row>
    <row r="10" spans="1:28" ht="18" customHeight="1">
      <c r="A10" s="4">
        <v>6</v>
      </c>
      <c r="B10" s="42" t="s">
        <v>47</v>
      </c>
      <c r="C10" s="21" t="s">
        <v>9</v>
      </c>
      <c r="D10" s="98">
        <v>4</v>
      </c>
      <c r="E10" s="98">
        <v>6</v>
      </c>
      <c r="F10" s="98">
        <v>0</v>
      </c>
      <c r="G10" s="98">
        <v>3</v>
      </c>
      <c r="H10" s="98">
        <v>0</v>
      </c>
      <c r="I10" s="98">
        <v>1</v>
      </c>
      <c r="J10" s="98">
        <v>3</v>
      </c>
      <c r="K10" s="98">
        <v>3</v>
      </c>
      <c r="L10" s="98">
        <v>19</v>
      </c>
      <c r="M10" s="98">
        <v>4</v>
      </c>
      <c r="N10" s="98">
        <v>3</v>
      </c>
      <c r="O10" s="98">
        <v>3</v>
      </c>
      <c r="P10" s="98">
        <v>0</v>
      </c>
      <c r="Q10" s="98">
        <v>2</v>
      </c>
      <c r="R10" s="98">
        <v>1</v>
      </c>
      <c r="S10" s="98">
        <v>0</v>
      </c>
      <c r="T10" s="98">
        <v>3</v>
      </c>
      <c r="U10" s="98">
        <v>0</v>
      </c>
      <c r="V10" s="98">
        <v>0</v>
      </c>
      <c r="W10" s="18">
        <f t="shared" si="0"/>
        <v>55</v>
      </c>
      <c r="X10" s="18">
        <v>75</v>
      </c>
      <c r="Y10" s="24">
        <f>W10/W7</f>
        <v>0.03331314354936402</v>
      </c>
      <c r="AA10" s="92">
        <f t="shared" si="1"/>
        <v>9</v>
      </c>
      <c r="AB10" s="24">
        <f>ROUND(AA10/AA7,3)</f>
        <v>0.024</v>
      </c>
    </row>
    <row r="11" spans="1:27" ht="18" customHeight="1">
      <c r="A11" s="4">
        <v>7</v>
      </c>
      <c r="B11" s="44" t="s">
        <v>41</v>
      </c>
      <c r="C11" s="21" t="s">
        <v>9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18">
        <f t="shared" si="0"/>
        <v>0</v>
      </c>
      <c r="X11" s="18">
        <v>3</v>
      </c>
      <c r="Y11" s="24"/>
      <c r="AA11" s="92">
        <f t="shared" si="1"/>
        <v>0</v>
      </c>
    </row>
    <row r="12" spans="1:27" ht="31.5" customHeight="1">
      <c r="A12" s="4">
        <v>8</v>
      </c>
      <c r="B12" s="44" t="s">
        <v>36</v>
      </c>
      <c r="C12" s="21" t="s">
        <v>9</v>
      </c>
      <c r="D12" s="98">
        <v>7</v>
      </c>
      <c r="E12" s="98">
        <v>31</v>
      </c>
      <c r="F12" s="98">
        <v>1</v>
      </c>
      <c r="G12" s="99">
        <v>7</v>
      </c>
      <c r="H12" s="98">
        <v>1</v>
      </c>
      <c r="I12" s="98">
        <v>1</v>
      </c>
      <c r="J12" s="98">
        <v>1</v>
      </c>
      <c r="K12" s="98">
        <v>15</v>
      </c>
      <c r="L12" s="98">
        <v>5</v>
      </c>
      <c r="M12" s="98">
        <v>4</v>
      </c>
      <c r="N12" s="98">
        <v>2</v>
      </c>
      <c r="O12" s="98">
        <v>2</v>
      </c>
      <c r="P12" s="98">
        <v>3</v>
      </c>
      <c r="Q12" s="98">
        <v>2</v>
      </c>
      <c r="R12" s="98">
        <v>2</v>
      </c>
      <c r="S12" s="98">
        <v>2</v>
      </c>
      <c r="T12" s="98">
        <v>5</v>
      </c>
      <c r="U12" s="98">
        <v>2</v>
      </c>
      <c r="V12" s="98">
        <v>6</v>
      </c>
      <c r="W12" s="18">
        <f t="shared" si="0"/>
        <v>99</v>
      </c>
      <c r="X12" s="18">
        <v>95</v>
      </c>
      <c r="AA12" s="92">
        <f t="shared" si="1"/>
        <v>17</v>
      </c>
    </row>
    <row r="13" spans="1:27" ht="24.75" customHeight="1">
      <c r="A13" s="4">
        <v>9</v>
      </c>
      <c r="B13" s="42" t="s">
        <v>4</v>
      </c>
      <c r="C13" s="21" t="s">
        <v>9</v>
      </c>
      <c r="D13" s="98">
        <v>1</v>
      </c>
      <c r="E13" s="98">
        <v>2</v>
      </c>
      <c r="F13" s="98">
        <v>0</v>
      </c>
      <c r="G13" s="99">
        <v>4</v>
      </c>
      <c r="H13" s="98">
        <v>0</v>
      </c>
      <c r="I13" s="98">
        <v>0</v>
      </c>
      <c r="J13" s="98">
        <v>0</v>
      </c>
      <c r="K13" s="98">
        <v>1</v>
      </c>
      <c r="L13" s="98">
        <v>1</v>
      </c>
      <c r="M13" s="98">
        <v>0</v>
      </c>
      <c r="N13" s="98">
        <v>0</v>
      </c>
      <c r="O13" s="98">
        <v>0</v>
      </c>
      <c r="P13" s="98">
        <v>0</v>
      </c>
      <c r="Q13" s="98">
        <v>1</v>
      </c>
      <c r="R13" s="98">
        <v>0</v>
      </c>
      <c r="S13" s="98">
        <v>0</v>
      </c>
      <c r="T13" s="98">
        <v>2</v>
      </c>
      <c r="U13" s="98">
        <v>0</v>
      </c>
      <c r="V13" s="98">
        <v>2</v>
      </c>
      <c r="W13" s="18">
        <f t="shared" si="0"/>
        <v>14</v>
      </c>
      <c r="X13" s="18">
        <v>10</v>
      </c>
      <c r="AA13" s="92">
        <f t="shared" si="1"/>
        <v>2</v>
      </c>
    </row>
    <row r="14" spans="1:27" ht="24.75" customHeight="1">
      <c r="A14" s="4">
        <v>10</v>
      </c>
      <c r="B14" s="42" t="s">
        <v>80</v>
      </c>
      <c r="C14" s="21" t="s">
        <v>9</v>
      </c>
      <c r="D14" s="98">
        <v>2</v>
      </c>
      <c r="E14" s="98">
        <v>18</v>
      </c>
      <c r="F14" s="98">
        <v>2</v>
      </c>
      <c r="G14" s="98">
        <v>2</v>
      </c>
      <c r="H14" s="98">
        <v>0</v>
      </c>
      <c r="I14" s="98">
        <v>0</v>
      </c>
      <c r="J14" s="98">
        <v>1</v>
      </c>
      <c r="K14" s="98">
        <v>9</v>
      </c>
      <c r="L14" s="98">
        <v>15</v>
      </c>
      <c r="M14" s="98">
        <v>7</v>
      </c>
      <c r="N14" s="98">
        <v>12</v>
      </c>
      <c r="O14" s="98">
        <v>1</v>
      </c>
      <c r="P14" s="98">
        <v>1</v>
      </c>
      <c r="Q14" s="98">
        <v>2</v>
      </c>
      <c r="R14" s="98">
        <v>0</v>
      </c>
      <c r="S14" s="98">
        <v>3</v>
      </c>
      <c r="T14" s="98">
        <v>5</v>
      </c>
      <c r="U14" s="98">
        <v>1</v>
      </c>
      <c r="V14" s="98">
        <v>5</v>
      </c>
      <c r="W14" s="18">
        <f t="shared" si="0"/>
        <v>86</v>
      </c>
      <c r="X14" s="18">
        <v>84</v>
      </c>
      <c r="AA14" s="92">
        <f t="shared" si="1"/>
        <v>14</v>
      </c>
    </row>
    <row r="15" spans="1:27" ht="24.75" customHeight="1">
      <c r="A15" s="4">
        <v>11</v>
      </c>
      <c r="B15" s="42" t="s">
        <v>5</v>
      </c>
      <c r="C15" s="21" t="s">
        <v>9</v>
      </c>
      <c r="D15" s="98">
        <v>1</v>
      </c>
      <c r="E15" s="98">
        <v>4</v>
      </c>
      <c r="F15" s="98">
        <v>1</v>
      </c>
      <c r="G15" s="98">
        <v>1</v>
      </c>
      <c r="H15" s="98">
        <v>0</v>
      </c>
      <c r="I15" s="98">
        <v>0</v>
      </c>
      <c r="J15" s="98">
        <v>0</v>
      </c>
      <c r="K15" s="98">
        <v>2</v>
      </c>
      <c r="L15" s="98">
        <v>1</v>
      </c>
      <c r="M15" s="98">
        <v>2</v>
      </c>
      <c r="N15" s="98">
        <v>1</v>
      </c>
      <c r="O15" s="98">
        <v>1</v>
      </c>
      <c r="P15" s="98">
        <v>2</v>
      </c>
      <c r="Q15" s="98">
        <v>0</v>
      </c>
      <c r="R15" s="98">
        <v>1</v>
      </c>
      <c r="S15" s="98">
        <v>1</v>
      </c>
      <c r="T15" s="98">
        <v>1</v>
      </c>
      <c r="U15" s="98">
        <v>2</v>
      </c>
      <c r="V15" s="98">
        <v>1</v>
      </c>
      <c r="W15" s="18">
        <f t="shared" si="0"/>
        <v>22</v>
      </c>
      <c r="X15" s="18">
        <v>22</v>
      </c>
      <c r="AA15" s="92">
        <f t="shared" si="1"/>
        <v>6</v>
      </c>
    </row>
    <row r="16" spans="1:27" ht="24.75" customHeight="1">
      <c r="A16" s="4">
        <v>12</v>
      </c>
      <c r="B16" s="42" t="s">
        <v>6</v>
      </c>
      <c r="C16" s="21" t="s">
        <v>9</v>
      </c>
      <c r="D16" s="98">
        <v>1</v>
      </c>
      <c r="E16" s="98">
        <v>3</v>
      </c>
      <c r="F16" s="98">
        <v>1</v>
      </c>
      <c r="G16" s="98">
        <v>2</v>
      </c>
      <c r="H16" s="98">
        <v>1</v>
      </c>
      <c r="I16" s="98">
        <v>1</v>
      </c>
      <c r="J16" s="98">
        <v>2</v>
      </c>
      <c r="K16" s="98">
        <v>2</v>
      </c>
      <c r="L16" s="98">
        <v>1</v>
      </c>
      <c r="M16" s="98">
        <v>2</v>
      </c>
      <c r="N16" s="98">
        <v>3</v>
      </c>
      <c r="O16" s="98">
        <v>2</v>
      </c>
      <c r="P16" s="98">
        <v>1</v>
      </c>
      <c r="Q16" s="98">
        <v>2</v>
      </c>
      <c r="R16" s="98">
        <v>1</v>
      </c>
      <c r="S16" s="98">
        <v>2</v>
      </c>
      <c r="T16" s="98">
        <v>1</v>
      </c>
      <c r="U16" s="98">
        <v>1</v>
      </c>
      <c r="V16" s="98">
        <v>2</v>
      </c>
      <c r="W16" s="18">
        <f t="shared" si="0"/>
        <v>31</v>
      </c>
      <c r="X16" s="18">
        <v>29</v>
      </c>
      <c r="AA16" s="92">
        <f t="shared" si="1"/>
        <v>9</v>
      </c>
    </row>
    <row r="17" spans="1:27" ht="24.75" customHeight="1">
      <c r="A17" s="4">
        <v>13</v>
      </c>
      <c r="B17" s="42" t="s">
        <v>7</v>
      </c>
      <c r="C17" s="21" t="s">
        <v>9</v>
      </c>
      <c r="D17" s="98">
        <v>2</v>
      </c>
      <c r="E17" s="98">
        <v>5</v>
      </c>
      <c r="F17" s="98">
        <v>1</v>
      </c>
      <c r="G17" s="98">
        <v>4</v>
      </c>
      <c r="H17" s="98">
        <v>2</v>
      </c>
      <c r="I17" s="98">
        <v>2</v>
      </c>
      <c r="J17" s="98">
        <v>1</v>
      </c>
      <c r="K17" s="98">
        <v>8</v>
      </c>
      <c r="L17" s="98">
        <v>3</v>
      </c>
      <c r="M17" s="98">
        <v>2</v>
      </c>
      <c r="N17" s="98">
        <v>4</v>
      </c>
      <c r="O17" s="98">
        <v>5</v>
      </c>
      <c r="P17" s="98">
        <v>1</v>
      </c>
      <c r="Q17" s="98">
        <v>4</v>
      </c>
      <c r="R17" s="98">
        <v>5</v>
      </c>
      <c r="S17" s="98">
        <v>3</v>
      </c>
      <c r="T17" s="98">
        <v>1</v>
      </c>
      <c r="U17" s="98">
        <v>1</v>
      </c>
      <c r="V17" s="98">
        <v>2</v>
      </c>
      <c r="W17" s="18">
        <f t="shared" si="0"/>
        <v>56</v>
      </c>
      <c r="X17" s="18">
        <v>51</v>
      </c>
      <c r="AA17" s="92">
        <f t="shared" si="1"/>
        <v>13</v>
      </c>
    </row>
    <row r="18" spans="1:27" ht="18" customHeight="1">
      <c r="A18" s="4">
        <v>14</v>
      </c>
      <c r="B18" s="42" t="s">
        <v>38</v>
      </c>
      <c r="C18" s="21" t="s">
        <v>10</v>
      </c>
      <c r="D18" s="98">
        <v>3</v>
      </c>
      <c r="E18" s="98">
        <v>2</v>
      </c>
      <c r="F18" s="98">
        <v>2</v>
      </c>
      <c r="G18" s="98">
        <v>3</v>
      </c>
      <c r="H18" s="98">
        <v>1</v>
      </c>
      <c r="I18" s="98">
        <v>1</v>
      </c>
      <c r="J18" s="98">
        <v>1</v>
      </c>
      <c r="K18" s="98">
        <v>2</v>
      </c>
      <c r="L18" s="98">
        <v>6</v>
      </c>
      <c r="M18" s="98">
        <v>2</v>
      </c>
      <c r="N18" s="98">
        <v>3</v>
      </c>
      <c r="O18" s="98">
        <v>5</v>
      </c>
      <c r="P18" s="98">
        <v>2</v>
      </c>
      <c r="Q18" s="98">
        <v>2</v>
      </c>
      <c r="R18" s="98">
        <v>1</v>
      </c>
      <c r="S18" s="98">
        <v>2</v>
      </c>
      <c r="T18" s="98">
        <v>3</v>
      </c>
      <c r="U18" s="98">
        <v>2</v>
      </c>
      <c r="V18" s="98">
        <v>4</v>
      </c>
      <c r="W18" s="18">
        <f t="shared" si="0"/>
        <v>47</v>
      </c>
      <c r="X18" s="18">
        <v>47</v>
      </c>
      <c r="AA18" s="92">
        <f t="shared" si="1"/>
        <v>11</v>
      </c>
    </row>
    <row r="19" spans="1:28" ht="24" customHeight="1">
      <c r="A19" s="4">
        <v>15</v>
      </c>
      <c r="B19" s="42" t="s">
        <v>39</v>
      </c>
      <c r="C19" s="21" t="s">
        <v>10</v>
      </c>
      <c r="D19" s="98">
        <v>15</v>
      </c>
      <c r="E19" s="98">
        <v>32</v>
      </c>
      <c r="F19" s="98">
        <v>16</v>
      </c>
      <c r="G19" s="98">
        <v>23</v>
      </c>
      <c r="H19" s="98">
        <v>0</v>
      </c>
      <c r="I19" s="98">
        <v>0</v>
      </c>
      <c r="J19" s="98">
        <v>8</v>
      </c>
      <c r="K19" s="98">
        <v>26</v>
      </c>
      <c r="L19" s="98">
        <v>12</v>
      </c>
      <c r="M19" s="98">
        <v>16</v>
      </c>
      <c r="N19" s="98">
        <v>25</v>
      </c>
      <c r="O19" s="98">
        <v>11</v>
      </c>
      <c r="P19" s="98">
        <v>11</v>
      </c>
      <c r="Q19" s="98">
        <v>3</v>
      </c>
      <c r="R19" s="98">
        <v>20</v>
      </c>
      <c r="S19" s="98">
        <v>11</v>
      </c>
      <c r="T19" s="98">
        <v>13</v>
      </c>
      <c r="U19" s="98">
        <v>5</v>
      </c>
      <c r="V19" s="98">
        <v>11</v>
      </c>
      <c r="W19" s="18">
        <f t="shared" si="0"/>
        <v>258</v>
      </c>
      <c r="X19" s="18">
        <v>236</v>
      </c>
      <c r="Y19" s="24">
        <f>(W19+W18)/W20</f>
        <v>0.4750778816199377</v>
      </c>
      <c r="AA19" s="92">
        <f t="shared" si="1"/>
        <v>66</v>
      </c>
      <c r="AB19" s="24">
        <f>ROUND((AA19+AA18)/AA20,3)</f>
        <v>0.407</v>
      </c>
    </row>
    <row r="20" spans="1:27" ht="39" customHeight="1">
      <c r="A20" s="4">
        <v>16</v>
      </c>
      <c r="B20" s="42" t="s">
        <v>109</v>
      </c>
      <c r="C20" s="21" t="s">
        <v>10</v>
      </c>
      <c r="D20" s="98">
        <v>36</v>
      </c>
      <c r="E20" s="98">
        <v>35</v>
      </c>
      <c r="F20" s="98">
        <v>43</v>
      </c>
      <c r="G20" s="98">
        <v>30</v>
      </c>
      <c r="H20" s="98">
        <v>20</v>
      </c>
      <c r="I20" s="98">
        <v>23</v>
      </c>
      <c r="J20" s="98">
        <v>26</v>
      </c>
      <c r="K20" s="98">
        <v>28</v>
      </c>
      <c r="L20" s="98">
        <v>27</v>
      </c>
      <c r="M20" s="98">
        <v>30</v>
      </c>
      <c r="N20" s="98">
        <v>27</v>
      </c>
      <c r="O20" s="98">
        <v>35</v>
      </c>
      <c r="P20" s="98">
        <v>36</v>
      </c>
      <c r="Q20" s="98">
        <v>43</v>
      </c>
      <c r="R20" s="98">
        <v>33</v>
      </c>
      <c r="S20" s="98">
        <v>49</v>
      </c>
      <c r="T20" s="98">
        <v>36</v>
      </c>
      <c r="U20" s="98">
        <v>44</v>
      </c>
      <c r="V20" s="98">
        <v>41</v>
      </c>
      <c r="W20" s="18">
        <f t="shared" si="0"/>
        <v>642</v>
      </c>
      <c r="X20" s="18">
        <v>638</v>
      </c>
      <c r="AA20" s="92">
        <f t="shared" si="1"/>
        <v>189</v>
      </c>
    </row>
    <row r="21" spans="1:27" ht="18" customHeight="1">
      <c r="A21" s="4">
        <v>17</v>
      </c>
      <c r="B21" s="42" t="s">
        <v>40</v>
      </c>
      <c r="C21" s="21" t="s">
        <v>10</v>
      </c>
      <c r="D21" s="98">
        <v>6</v>
      </c>
      <c r="E21" s="98">
        <v>8</v>
      </c>
      <c r="F21" s="98">
        <v>6</v>
      </c>
      <c r="G21" s="98">
        <v>3</v>
      </c>
      <c r="H21" s="98">
        <v>16</v>
      </c>
      <c r="I21" s="98">
        <v>0</v>
      </c>
      <c r="J21" s="98">
        <v>1</v>
      </c>
      <c r="K21" s="98">
        <v>3</v>
      </c>
      <c r="L21" s="98">
        <v>17</v>
      </c>
      <c r="M21" s="98">
        <v>2</v>
      </c>
      <c r="N21" s="98">
        <v>6</v>
      </c>
      <c r="O21" s="98">
        <v>2</v>
      </c>
      <c r="P21" s="98">
        <v>2</v>
      </c>
      <c r="Q21" s="98">
        <v>1</v>
      </c>
      <c r="R21" s="98">
        <v>1</v>
      </c>
      <c r="S21" s="98">
        <v>1</v>
      </c>
      <c r="T21" s="98">
        <v>4</v>
      </c>
      <c r="U21" s="98">
        <v>2</v>
      </c>
      <c r="V21" s="98">
        <v>5</v>
      </c>
      <c r="W21" s="18">
        <f t="shared" si="0"/>
        <v>86</v>
      </c>
      <c r="X21" s="18">
        <v>72</v>
      </c>
      <c r="AA21" s="92">
        <f t="shared" si="1"/>
        <v>11</v>
      </c>
    </row>
    <row r="22" spans="1:27" ht="18" customHeight="1">
      <c r="A22" s="4">
        <v>18</v>
      </c>
      <c r="B22" s="42" t="s">
        <v>83</v>
      </c>
      <c r="C22" s="21" t="s">
        <v>10</v>
      </c>
      <c r="D22" s="98">
        <v>6</v>
      </c>
      <c r="E22" s="98">
        <v>15</v>
      </c>
      <c r="F22" s="98">
        <v>6</v>
      </c>
      <c r="G22" s="98">
        <v>3</v>
      </c>
      <c r="H22" s="98">
        <v>0</v>
      </c>
      <c r="I22" s="98">
        <v>0</v>
      </c>
      <c r="J22" s="98">
        <v>0</v>
      </c>
      <c r="K22" s="98">
        <v>3</v>
      </c>
      <c r="L22" s="98">
        <v>22</v>
      </c>
      <c r="M22" s="98">
        <v>2</v>
      </c>
      <c r="N22" s="98">
        <v>7</v>
      </c>
      <c r="O22" s="98">
        <v>3</v>
      </c>
      <c r="P22" s="98">
        <v>2</v>
      </c>
      <c r="Q22" s="98">
        <v>3</v>
      </c>
      <c r="R22" s="98">
        <v>4</v>
      </c>
      <c r="S22" s="98">
        <v>5</v>
      </c>
      <c r="T22" s="98">
        <v>4</v>
      </c>
      <c r="U22" s="98">
        <v>1</v>
      </c>
      <c r="V22" s="98">
        <v>5</v>
      </c>
      <c r="W22" s="18">
        <f t="shared" si="0"/>
        <v>91</v>
      </c>
      <c r="X22" s="18">
        <v>67</v>
      </c>
      <c r="AA22" s="92">
        <f t="shared" si="1"/>
        <v>13</v>
      </c>
    </row>
    <row r="23" spans="1:27" ht="38.25" customHeight="1">
      <c r="A23" s="4">
        <v>19</v>
      </c>
      <c r="B23" s="42" t="s">
        <v>48</v>
      </c>
      <c r="C23" s="22" t="s">
        <v>10</v>
      </c>
      <c r="D23" s="98">
        <v>30</v>
      </c>
      <c r="E23" s="98">
        <v>43</v>
      </c>
      <c r="F23" s="98">
        <v>25</v>
      </c>
      <c r="G23" s="98">
        <v>28</v>
      </c>
      <c r="H23" s="98">
        <v>5</v>
      </c>
      <c r="I23" s="98">
        <v>8</v>
      </c>
      <c r="J23" s="98">
        <v>6</v>
      </c>
      <c r="K23" s="98">
        <v>50</v>
      </c>
      <c r="L23" s="98">
        <v>41</v>
      </c>
      <c r="M23" s="98">
        <v>22</v>
      </c>
      <c r="N23" s="98">
        <v>28</v>
      </c>
      <c r="O23" s="98">
        <v>31</v>
      </c>
      <c r="P23" s="98">
        <v>11</v>
      </c>
      <c r="Q23" s="98">
        <v>4</v>
      </c>
      <c r="R23" s="98">
        <v>21</v>
      </c>
      <c r="S23" s="98">
        <v>25</v>
      </c>
      <c r="T23" s="98">
        <v>16</v>
      </c>
      <c r="U23" s="98">
        <v>20</v>
      </c>
      <c r="V23" s="98">
        <v>48</v>
      </c>
      <c r="W23" s="18">
        <f t="shared" si="0"/>
        <v>462</v>
      </c>
      <c r="X23" s="18">
        <v>434</v>
      </c>
      <c r="AA23" s="92">
        <f t="shared" si="1"/>
        <v>116</v>
      </c>
    </row>
    <row r="24" spans="1:29" ht="37.5" customHeight="1">
      <c r="A24" s="4">
        <v>20</v>
      </c>
      <c r="B24" s="42" t="s">
        <v>110</v>
      </c>
      <c r="C24" s="21" t="s">
        <v>10</v>
      </c>
      <c r="D24" s="98">
        <v>27</v>
      </c>
      <c r="E24" s="98">
        <v>34</v>
      </c>
      <c r="F24" s="98">
        <v>8</v>
      </c>
      <c r="G24" s="98">
        <v>15</v>
      </c>
      <c r="H24" s="98">
        <v>1</v>
      </c>
      <c r="I24" s="98">
        <v>1</v>
      </c>
      <c r="J24" s="98">
        <v>4</v>
      </c>
      <c r="K24" s="98">
        <v>28</v>
      </c>
      <c r="L24" s="98">
        <v>29</v>
      </c>
      <c r="M24" s="98">
        <v>9</v>
      </c>
      <c r="N24" s="98">
        <v>24</v>
      </c>
      <c r="O24" s="98">
        <v>22</v>
      </c>
      <c r="P24" s="98">
        <v>4</v>
      </c>
      <c r="Q24" s="98">
        <v>4</v>
      </c>
      <c r="R24" s="98">
        <v>6</v>
      </c>
      <c r="S24" s="98">
        <v>10</v>
      </c>
      <c r="T24" s="98">
        <v>12</v>
      </c>
      <c r="U24" s="98">
        <v>5</v>
      </c>
      <c r="V24" s="98">
        <v>24</v>
      </c>
      <c r="W24" s="18">
        <f t="shared" si="0"/>
        <v>267</v>
      </c>
      <c r="X24" s="18">
        <v>244</v>
      </c>
      <c r="Y24" s="24">
        <f>W24/W20</f>
        <v>0.4158878504672897</v>
      </c>
      <c r="Z24" s="24">
        <f>W24/(W19+W18)</f>
        <v>0.8754098360655738</v>
      </c>
      <c r="AA24" s="92">
        <f t="shared" si="1"/>
        <v>48</v>
      </c>
      <c r="AB24" s="24">
        <f>ROUND(AA24/AA20,3)</f>
        <v>0.254</v>
      </c>
      <c r="AC24" s="24">
        <f>ROUND(AA24/(AA19+AA18),3)</f>
        <v>0.623</v>
      </c>
    </row>
    <row r="25" spans="1:29" ht="27" customHeight="1">
      <c r="A25" s="4">
        <v>21</v>
      </c>
      <c r="B25" s="42" t="s">
        <v>49</v>
      </c>
      <c r="C25" s="21" t="s">
        <v>9</v>
      </c>
      <c r="D25" s="98">
        <v>87</v>
      </c>
      <c r="E25" s="98">
        <v>129</v>
      </c>
      <c r="F25" s="98">
        <v>48</v>
      </c>
      <c r="G25" s="98">
        <v>67</v>
      </c>
      <c r="H25" s="98">
        <v>20</v>
      </c>
      <c r="I25" s="98">
        <v>15</v>
      </c>
      <c r="J25" s="98">
        <v>21</v>
      </c>
      <c r="K25" s="98">
        <v>110</v>
      </c>
      <c r="L25" s="98">
        <v>141</v>
      </c>
      <c r="M25" s="98">
        <v>47</v>
      </c>
      <c r="N25" s="98">
        <v>119</v>
      </c>
      <c r="O25" s="98">
        <v>81</v>
      </c>
      <c r="P25" s="98">
        <v>28</v>
      </c>
      <c r="Q25" s="98">
        <v>22</v>
      </c>
      <c r="R25" s="98">
        <v>42</v>
      </c>
      <c r="S25" s="98">
        <v>36</v>
      </c>
      <c r="T25" s="98">
        <v>59</v>
      </c>
      <c r="U25" s="98">
        <v>45</v>
      </c>
      <c r="V25" s="98">
        <v>102</v>
      </c>
      <c r="W25" s="18">
        <f t="shared" si="0"/>
        <v>1219</v>
      </c>
      <c r="X25" s="18">
        <v>1187</v>
      </c>
      <c r="Y25" s="24">
        <f>W25/W7</f>
        <v>0.7383403997577226</v>
      </c>
      <c r="Z25" s="95">
        <f>W5/W25</f>
        <v>8.484823625922887</v>
      </c>
      <c r="AA25" s="92">
        <f t="shared" si="1"/>
        <v>255</v>
      </c>
      <c r="AB25" s="24">
        <f>ROUND(AA25/AA7,3)</f>
        <v>0.687</v>
      </c>
      <c r="AC25" s="95">
        <f>ROUND(AA5/AA25,1)</f>
        <v>10.5</v>
      </c>
    </row>
    <row r="26" spans="1:29" ht="38.25" customHeight="1">
      <c r="A26" s="4">
        <v>22</v>
      </c>
      <c r="B26" s="42" t="s">
        <v>50</v>
      </c>
      <c r="C26" s="21" t="s">
        <v>9</v>
      </c>
      <c r="D26" s="98">
        <v>87</v>
      </c>
      <c r="E26" s="98">
        <v>120</v>
      </c>
      <c r="F26" s="98">
        <v>39</v>
      </c>
      <c r="G26" s="98">
        <v>57</v>
      </c>
      <c r="H26" s="98">
        <v>16</v>
      </c>
      <c r="I26" s="98">
        <v>10</v>
      </c>
      <c r="J26" s="98">
        <v>19</v>
      </c>
      <c r="K26" s="98">
        <v>95</v>
      </c>
      <c r="L26" s="98">
        <v>127</v>
      </c>
      <c r="M26" s="98">
        <v>33</v>
      </c>
      <c r="N26" s="98">
        <v>106</v>
      </c>
      <c r="O26" s="98">
        <v>72</v>
      </c>
      <c r="P26" s="98">
        <v>21</v>
      </c>
      <c r="Q26" s="98">
        <v>22</v>
      </c>
      <c r="R26" s="98">
        <v>22</v>
      </c>
      <c r="S26" s="98">
        <v>29</v>
      </c>
      <c r="T26" s="98">
        <v>55</v>
      </c>
      <c r="U26" s="98">
        <v>36</v>
      </c>
      <c r="V26" s="98">
        <v>94</v>
      </c>
      <c r="W26" s="18">
        <f t="shared" si="0"/>
        <v>1060</v>
      </c>
      <c r="X26" s="18">
        <v>1024</v>
      </c>
      <c r="Y26" s="24">
        <f>W26/W8</f>
        <v>0.790454884414616</v>
      </c>
      <c r="Z26" s="95">
        <f>W5/W26</f>
        <v>9.757547169811321</v>
      </c>
      <c r="AA26" s="92">
        <f t="shared" si="1"/>
        <v>199</v>
      </c>
      <c r="AB26" s="24">
        <f>AA26/AA8</f>
        <v>0.7481203007518797</v>
      </c>
      <c r="AC26" s="95">
        <f>ROUND(AA5/AA26,1)</f>
        <v>13.5</v>
      </c>
    </row>
    <row r="27" spans="1:27" ht="21" customHeight="1">
      <c r="A27" s="4">
        <v>23</v>
      </c>
      <c r="B27" s="42" t="s">
        <v>51</v>
      </c>
      <c r="C27" s="22" t="s">
        <v>3</v>
      </c>
      <c r="D27" s="98">
        <v>1</v>
      </c>
      <c r="E27" s="98">
        <v>1</v>
      </c>
      <c r="F27" s="98">
        <v>1</v>
      </c>
      <c r="G27" s="98">
        <v>1</v>
      </c>
      <c r="H27" s="98">
        <v>1</v>
      </c>
      <c r="I27" s="98">
        <v>1</v>
      </c>
      <c r="J27" s="98">
        <v>1</v>
      </c>
      <c r="K27" s="98">
        <v>1</v>
      </c>
      <c r="L27" s="98">
        <v>1</v>
      </c>
      <c r="M27" s="98">
        <v>1</v>
      </c>
      <c r="N27" s="98">
        <v>1</v>
      </c>
      <c r="O27" s="98">
        <v>1</v>
      </c>
      <c r="P27" s="98">
        <v>1</v>
      </c>
      <c r="Q27" s="98">
        <v>1</v>
      </c>
      <c r="R27" s="98">
        <v>1</v>
      </c>
      <c r="S27" s="98">
        <v>1</v>
      </c>
      <c r="T27" s="98">
        <v>1</v>
      </c>
      <c r="U27" s="98">
        <v>1</v>
      </c>
      <c r="V27" s="98">
        <v>1</v>
      </c>
      <c r="W27" s="18">
        <f t="shared" si="0"/>
        <v>19</v>
      </c>
      <c r="X27" s="18">
        <v>19</v>
      </c>
      <c r="AA27" s="92">
        <f t="shared" si="1"/>
        <v>6</v>
      </c>
    </row>
    <row r="28" spans="1:27" ht="24.75" customHeight="1">
      <c r="A28" s="4">
        <v>24</v>
      </c>
      <c r="B28" s="42" t="s">
        <v>107</v>
      </c>
      <c r="C28" s="22" t="s">
        <v>78</v>
      </c>
      <c r="D28" s="98">
        <v>1</v>
      </c>
      <c r="E28" s="98">
        <v>1</v>
      </c>
      <c r="F28" s="98">
        <v>1</v>
      </c>
      <c r="G28" s="98">
        <v>1</v>
      </c>
      <c r="H28" s="98">
        <v>1</v>
      </c>
      <c r="I28" s="98">
        <v>1</v>
      </c>
      <c r="J28" s="98">
        <v>1</v>
      </c>
      <c r="K28" s="98">
        <v>1</v>
      </c>
      <c r="L28" s="98">
        <v>1</v>
      </c>
      <c r="M28" s="98">
        <v>1</v>
      </c>
      <c r="N28" s="98">
        <v>1</v>
      </c>
      <c r="O28" s="98">
        <v>1</v>
      </c>
      <c r="P28" s="98">
        <v>1</v>
      </c>
      <c r="Q28" s="98">
        <v>1</v>
      </c>
      <c r="R28" s="98">
        <v>1</v>
      </c>
      <c r="S28" s="98">
        <v>1</v>
      </c>
      <c r="T28" s="98">
        <v>1</v>
      </c>
      <c r="U28" s="98">
        <v>1</v>
      </c>
      <c r="V28" s="98">
        <v>1</v>
      </c>
      <c r="W28" s="18">
        <f t="shared" si="0"/>
        <v>19</v>
      </c>
      <c r="X28" s="18">
        <v>19</v>
      </c>
      <c r="AA28" s="92">
        <f t="shared" si="1"/>
        <v>6</v>
      </c>
    </row>
    <row r="29" spans="1:27" ht="28.5" customHeight="1">
      <c r="A29" s="4">
        <v>25</v>
      </c>
      <c r="B29" s="42" t="s">
        <v>69</v>
      </c>
      <c r="C29" s="22" t="s">
        <v>1</v>
      </c>
      <c r="D29" s="98">
        <v>6</v>
      </c>
      <c r="E29" s="98">
        <v>8</v>
      </c>
      <c r="F29" s="98">
        <v>6</v>
      </c>
      <c r="G29" s="98">
        <v>3</v>
      </c>
      <c r="H29" s="98">
        <v>16</v>
      </c>
      <c r="I29" s="98">
        <v>0</v>
      </c>
      <c r="J29" s="98">
        <v>0</v>
      </c>
      <c r="K29" s="98">
        <v>3</v>
      </c>
      <c r="L29" s="98">
        <v>17</v>
      </c>
      <c r="M29" s="98">
        <v>2</v>
      </c>
      <c r="N29" s="98">
        <v>6</v>
      </c>
      <c r="O29" s="98">
        <v>2</v>
      </c>
      <c r="P29" s="98">
        <v>2</v>
      </c>
      <c r="Q29" s="98">
        <v>1</v>
      </c>
      <c r="R29" s="98">
        <v>1</v>
      </c>
      <c r="S29" s="98">
        <v>1</v>
      </c>
      <c r="T29" s="98">
        <v>1</v>
      </c>
      <c r="U29" s="98">
        <v>2</v>
      </c>
      <c r="V29" s="98">
        <v>5</v>
      </c>
      <c r="W29" s="18">
        <f>SUM(D29:V29)</f>
        <v>82</v>
      </c>
      <c r="X29" s="18">
        <v>72</v>
      </c>
      <c r="AA29" s="92">
        <f t="shared" si="1"/>
        <v>10</v>
      </c>
    </row>
    <row r="30" spans="1:27" ht="47.25" customHeight="1">
      <c r="A30" s="4">
        <v>26</v>
      </c>
      <c r="B30" s="42" t="s">
        <v>81</v>
      </c>
      <c r="C30" s="22" t="s">
        <v>1</v>
      </c>
      <c r="D30" s="98">
        <v>6</v>
      </c>
      <c r="E30" s="98">
        <v>15</v>
      </c>
      <c r="F30" s="98">
        <v>6</v>
      </c>
      <c r="G30" s="98">
        <v>3</v>
      </c>
      <c r="H30" s="98">
        <v>0</v>
      </c>
      <c r="I30" s="98">
        <v>0</v>
      </c>
      <c r="J30" s="98">
        <v>0</v>
      </c>
      <c r="K30" s="98">
        <v>3</v>
      </c>
      <c r="L30" s="98">
        <v>22</v>
      </c>
      <c r="M30" s="98">
        <v>2</v>
      </c>
      <c r="N30" s="98">
        <v>6</v>
      </c>
      <c r="O30" s="98">
        <v>3</v>
      </c>
      <c r="P30" s="98">
        <v>2</v>
      </c>
      <c r="Q30" s="98">
        <v>3</v>
      </c>
      <c r="R30" s="98">
        <v>4</v>
      </c>
      <c r="S30" s="98">
        <v>5</v>
      </c>
      <c r="T30" s="98">
        <v>1</v>
      </c>
      <c r="U30" s="98">
        <v>1</v>
      </c>
      <c r="V30" s="98">
        <v>5</v>
      </c>
      <c r="W30" s="18">
        <f>SUM(D30:V30)</f>
        <v>87</v>
      </c>
      <c r="X30" s="18">
        <v>68</v>
      </c>
      <c r="AA30" s="92">
        <f t="shared" si="1"/>
        <v>13</v>
      </c>
    </row>
    <row r="31" spans="1:28" ht="49.5" customHeight="1" hidden="1">
      <c r="A31" s="4">
        <v>34</v>
      </c>
      <c r="B31" s="42" t="s">
        <v>94</v>
      </c>
      <c r="C31" s="22" t="s">
        <v>11</v>
      </c>
      <c r="D31" s="98">
        <v>51</v>
      </c>
      <c r="E31" s="98">
        <v>14</v>
      </c>
      <c r="F31" s="98">
        <v>24</v>
      </c>
      <c r="G31" s="98">
        <v>26</v>
      </c>
      <c r="H31" s="98">
        <v>21</v>
      </c>
      <c r="I31" s="98">
        <v>5</v>
      </c>
      <c r="J31" s="98">
        <v>5</v>
      </c>
      <c r="K31" s="98">
        <v>19</v>
      </c>
      <c r="L31" s="98">
        <v>14</v>
      </c>
      <c r="M31" s="98">
        <v>18</v>
      </c>
      <c r="N31" s="98">
        <v>27</v>
      </c>
      <c r="O31" s="98">
        <v>24</v>
      </c>
      <c r="P31" s="98">
        <v>16</v>
      </c>
      <c r="Q31" s="98">
        <v>18</v>
      </c>
      <c r="R31" s="98">
        <v>47</v>
      </c>
      <c r="S31" s="98">
        <v>12</v>
      </c>
      <c r="T31" s="98">
        <v>28</v>
      </c>
      <c r="U31" s="98">
        <v>60</v>
      </c>
      <c r="V31" s="98">
        <v>13</v>
      </c>
      <c r="W31" s="18">
        <f t="shared" si="0"/>
        <v>442</v>
      </c>
      <c r="X31" s="18"/>
      <c r="Y31" s="24">
        <f>W31/W6</f>
        <v>0.37268128161888703</v>
      </c>
      <c r="AA31" s="92">
        <f t="shared" si="1"/>
        <v>104</v>
      </c>
      <c r="AB31" s="24">
        <f>AA31/AA6</f>
        <v>0.3151515151515151</v>
      </c>
    </row>
    <row r="32" spans="1:27" ht="57" customHeight="1">
      <c r="A32" s="4">
        <v>35</v>
      </c>
      <c r="B32" s="42" t="s">
        <v>93</v>
      </c>
      <c r="C32" s="22" t="s">
        <v>11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14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98">
        <v>20</v>
      </c>
      <c r="S32" s="98">
        <v>0</v>
      </c>
      <c r="T32" s="98">
        <v>0</v>
      </c>
      <c r="U32" s="98">
        <v>0</v>
      </c>
      <c r="V32" s="98">
        <v>0</v>
      </c>
      <c r="W32" s="18">
        <v>33</v>
      </c>
      <c r="X32" s="18">
        <v>34</v>
      </c>
      <c r="Y32" s="24"/>
      <c r="AA32" s="92">
        <f t="shared" si="1"/>
        <v>20</v>
      </c>
    </row>
    <row r="33" spans="1:27" ht="30.75" customHeight="1">
      <c r="A33" s="4">
        <v>36</v>
      </c>
      <c r="B33" s="42" t="s">
        <v>87</v>
      </c>
      <c r="C33" s="22" t="s">
        <v>11</v>
      </c>
      <c r="D33" s="98">
        <v>772</v>
      </c>
      <c r="E33" s="100">
        <v>337</v>
      </c>
      <c r="F33" s="98">
        <v>107</v>
      </c>
      <c r="G33" s="98">
        <v>414</v>
      </c>
      <c r="H33" s="98">
        <v>178</v>
      </c>
      <c r="I33" s="98">
        <v>30</v>
      </c>
      <c r="J33" s="98">
        <v>120</v>
      </c>
      <c r="K33" s="98">
        <v>262</v>
      </c>
      <c r="L33" s="98">
        <v>721</v>
      </c>
      <c r="M33" s="98">
        <v>183</v>
      </c>
      <c r="N33" s="98">
        <v>498</v>
      </c>
      <c r="O33" s="99">
        <v>17</v>
      </c>
      <c r="P33" s="98">
        <v>50</v>
      </c>
      <c r="Q33" s="98">
        <v>168</v>
      </c>
      <c r="R33" s="98">
        <v>40</v>
      </c>
      <c r="S33" s="99">
        <v>241</v>
      </c>
      <c r="T33" s="99">
        <v>450</v>
      </c>
      <c r="U33" s="98">
        <v>74</v>
      </c>
      <c r="V33" s="98">
        <v>562</v>
      </c>
      <c r="W33" s="18">
        <f t="shared" si="0"/>
        <v>5224</v>
      </c>
      <c r="X33" s="18">
        <v>4136</v>
      </c>
      <c r="Y33" s="24"/>
      <c r="AA33" s="92">
        <f t="shared" si="1"/>
        <v>985</v>
      </c>
    </row>
    <row r="34" spans="1:27" ht="30.75" customHeight="1">
      <c r="A34" s="4">
        <v>37</v>
      </c>
      <c r="B34" s="42" t="s">
        <v>88</v>
      </c>
      <c r="C34" s="22" t="s">
        <v>9</v>
      </c>
      <c r="D34" s="98">
        <v>491</v>
      </c>
      <c r="E34" s="100">
        <v>311</v>
      </c>
      <c r="F34" s="98">
        <v>84</v>
      </c>
      <c r="G34" s="98">
        <v>160</v>
      </c>
      <c r="H34" s="98">
        <v>178</v>
      </c>
      <c r="I34" s="98">
        <v>20</v>
      </c>
      <c r="J34" s="98">
        <v>120</v>
      </c>
      <c r="K34" s="98">
        <v>262</v>
      </c>
      <c r="L34" s="98">
        <v>434</v>
      </c>
      <c r="M34" s="98">
        <v>91</v>
      </c>
      <c r="N34" s="98">
        <v>280</v>
      </c>
      <c r="O34" s="99">
        <v>15</v>
      </c>
      <c r="P34" s="98">
        <v>38</v>
      </c>
      <c r="Q34" s="98">
        <v>124</v>
      </c>
      <c r="R34" s="98">
        <v>28</v>
      </c>
      <c r="S34" s="99">
        <v>164</v>
      </c>
      <c r="T34" s="99">
        <v>150</v>
      </c>
      <c r="U34" s="98">
        <v>65</v>
      </c>
      <c r="V34" s="98">
        <v>341</v>
      </c>
      <c r="W34" s="18">
        <f t="shared" si="0"/>
        <v>3356</v>
      </c>
      <c r="X34" s="18">
        <v>2183</v>
      </c>
      <c r="Y34" s="24"/>
      <c r="AA34" s="92">
        <f t="shared" si="1"/>
        <v>638</v>
      </c>
    </row>
    <row r="35" spans="1:28" ht="29.25" customHeight="1">
      <c r="A35" s="4">
        <v>38</v>
      </c>
      <c r="B35" s="42" t="s">
        <v>77</v>
      </c>
      <c r="C35" s="22" t="s">
        <v>11</v>
      </c>
      <c r="D35" s="98">
        <v>34</v>
      </c>
      <c r="E35" s="99">
        <v>24</v>
      </c>
      <c r="F35" s="98">
        <v>19</v>
      </c>
      <c r="G35" s="98">
        <v>24</v>
      </c>
      <c r="H35" s="98">
        <v>19</v>
      </c>
      <c r="I35" s="98">
        <v>7</v>
      </c>
      <c r="J35" s="98">
        <v>24</v>
      </c>
      <c r="K35" s="98">
        <v>47</v>
      </c>
      <c r="L35" s="98">
        <v>51</v>
      </c>
      <c r="M35" s="98">
        <v>18</v>
      </c>
      <c r="N35" s="98">
        <v>15</v>
      </c>
      <c r="O35" s="99">
        <v>10</v>
      </c>
      <c r="P35" s="98">
        <v>16</v>
      </c>
      <c r="Q35" s="98">
        <v>52</v>
      </c>
      <c r="R35" s="98">
        <v>9</v>
      </c>
      <c r="S35" s="99">
        <v>19</v>
      </c>
      <c r="T35" s="99">
        <v>22</v>
      </c>
      <c r="U35" s="98">
        <v>26</v>
      </c>
      <c r="V35" s="98">
        <v>52</v>
      </c>
      <c r="W35" s="18">
        <f t="shared" si="0"/>
        <v>488</v>
      </c>
      <c r="X35" s="18">
        <v>370</v>
      </c>
      <c r="Y35" s="24">
        <f>W35/W6</f>
        <v>0.4114671163575042</v>
      </c>
      <c r="AA35" s="92">
        <f t="shared" si="1"/>
        <v>126</v>
      </c>
      <c r="AB35" s="24">
        <f>AA35/AA6</f>
        <v>0.38181818181818183</v>
      </c>
    </row>
    <row r="36" spans="1:28" ht="36" customHeight="1">
      <c r="A36" s="4">
        <v>39</v>
      </c>
      <c r="B36" s="42" t="s">
        <v>53</v>
      </c>
      <c r="C36" s="22" t="s">
        <v>11</v>
      </c>
      <c r="D36" s="98">
        <v>73</v>
      </c>
      <c r="E36" s="98">
        <v>42</v>
      </c>
      <c r="F36" s="98">
        <v>20</v>
      </c>
      <c r="G36" s="98">
        <v>24</v>
      </c>
      <c r="H36" s="98">
        <v>36</v>
      </c>
      <c r="I36" s="98">
        <v>15</v>
      </c>
      <c r="J36" s="98">
        <v>40</v>
      </c>
      <c r="K36" s="98">
        <v>47</v>
      </c>
      <c r="L36" s="98">
        <v>51</v>
      </c>
      <c r="M36" s="98">
        <v>33</v>
      </c>
      <c r="N36" s="98">
        <v>61</v>
      </c>
      <c r="O36" s="98">
        <v>85</v>
      </c>
      <c r="P36" s="98">
        <v>38</v>
      </c>
      <c r="Q36" s="98">
        <v>68</v>
      </c>
      <c r="R36" s="98">
        <v>44</v>
      </c>
      <c r="S36" s="98">
        <v>23</v>
      </c>
      <c r="T36" s="98">
        <v>56</v>
      </c>
      <c r="U36" s="98">
        <v>28</v>
      </c>
      <c r="V36" s="98">
        <v>52</v>
      </c>
      <c r="W36" s="18">
        <f t="shared" si="0"/>
        <v>836</v>
      </c>
      <c r="X36" s="18">
        <v>793</v>
      </c>
      <c r="Y36" s="24">
        <f>W36/W6</f>
        <v>0.7048903878583473</v>
      </c>
      <c r="AA36" s="92">
        <f t="shared" si="1"/>
        <v>222</v>
      </c>
      <c r="AB36" s="24">
        <f>AA36/AA6</f>
        <v>0.6727272727272727</v>
      </c>
    </row>
    <row r="37" spans="1:27" s="6" customFormat="1" ht="12.75" customHeight="1">
      <c r="A37" s="30"/>
      <c r="B37" s="31"/>
      <c r="C37" s="32"/>
      <c r="D37" s="33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5"/>
      <c r="X37" s="103"/>
      <c r="AA37" s="34"/>
    </row>
    <row r="38" spans="1:27" s="6" customFormat="1" ht="25.5" customHeight="1" thickBot="1">
      <c r="A38" s="37"/>
      <c r="B38" s="38"/>
      <c r="C38" s="39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16" t="s">
        <v>33</v>
      </c>
      <c r="X38" s="104">
        <v>2014</v>
      </c>
      <c r="AA38" s="93" t="s">
        <v>33</v>
      </c>
    </row>
    <row r="39" spans="1:27" s="6" customFormat="1" ht="33" customHeight="1" thickBot="1">
      <c r="A39" s="115" t="s">
        <v>31</v>
      </c>
      <c r="B39" s="116"/>
      <c r="C39" s="117"/>
      <c r="D39" s="36">
        <f>D5/D7</f>
        <v>7.635514018691588</v>
      </c>
      <c r="E39" s="29">
        <f aca="true" t="shared" si="2" ref="E39:V39">E5/E7</f>
        <v>3.3435114503816794</v>
      </c>
      <c r="F39" s="29">
        <f t="shared" si="2"/>
        <v>5.694444444444445</v>
      </c>
      <c r="G39" s="29">
        <f t="shared" si="2"/>
        <v>5.530434782608696</v>
      </c>
      <c r="H39" s="29">
        <f t="shared" si="2"/>
        <v>6.3428571428571425</v>
      </c>
      <c r="I39" s="88">
        <f t="shared" si="2"/>
        <v>24.88888888888889</v>
      </c>
      <c r="J39" s="88">
        <f t="shared" si="2"/>
        <v>9.833333333333334</v>
      </c>
      <c r="K39" s="29">
        <f t="shared" si="2"/>
        <v>4.95575221238938</v>
      </c>
      <c r="L39" s="29">
        <f t="shared" si="2"/>
        <v>4.4822695035460995</v>
      </c>
      <c r="M39" s="88">
        <f t="shared" si="2"/>
        <v>5.829787234042553</v>
      </c>
      <c r="N39" s="29">
        <f t="shared" si="2"/>
        <v>4.0546875</v>
      </c>
      <c r="O39" s="29">
        <f t="shared" si="2"/>
        <v>8.035211267605634</v>
      </c>
      <c r="P39" s="88">
        <f t="shared" si="2"/>
        <v>7.593220338983051</v>
      </c>
      <c r="Q39" s="29">
        <f t="shared" si="2"/>
        <v>13.478260869565217</v>
      </c>
      <c r="R39" s="88">
        <f t="shared" si="2"/>
        <v>6.694915254237288</v>
      </c>
      <c r="S39" s="29">
        <f t="shared" si="2"/>
        <v>7.219512195121951</v>
      </c>
      <c r="T39" s="29">
        <f t="shared" si="2"/>
        <v>5.71578947368421</v>
      </c>
      <c r="U39" s="29">
        <f t="shared" si="2"/>
        <v>7.191780821917808</v>
      </c>
      <c r="V39" s="88">
        <f t="shared" si="2"/>
        <v>4.714285714285714</v>
      </c>
      <c r="W39" s="18">
        <f>ROUND(W5/W7,2)</f>
        <v>6.26</v>
      </c>
      <c r="X39" s="18">
        <v>6.6</v>
      </c>
      <c r="AA39" s="92">
        <f>ROUND(AA5/AA7,2)</f>
        <v>7.25</v>
      </c>
    </row>
    <row r="40" spans="1:27" ht="30.75" customHeight="1" thickBot="1">
      <c r="A40" s="115" t="s">
        <v>30</v>
      </c>
      <c r="B40" s="116"/>
      <c r="C40" s="117"/>
      <c r="D40" s="36">
        <f aca="true" t="shared" si="3" ref="D40:V40">D5/D8</f>
        <v>9.39080459770115</v>
      </c>
      <c r="E40" s="29">
        <f t="shared" si="3"/>
        <v>3.65</v>
      </c>
      <c r="F40" s="29">
        <f t="shared" si="3"/>
        <v>6.721311475409836</v>
      </c>
      <c r="G40" s="29">
        <f t="shared" si="3"/>
        <v>6.235294117647059</v>
      </c>
      <c r="H40" s="29">
        <f t="shared" si="3"/>
        <v>7.4</v>
      </c>
      <c r="I40" s="88">
        <f t="shared" si="3"/>
        <v>44.8</v>
      </c>
      <c r="J40" s="88">
        <f t="shared" si="3"/>
        <v>14.16</v>
      </c>
      <c r="K40" s="29">
        <f t="shared" si="3"/>
        <v>5.894736842105263</v>
      </c>
      <c r="L40" s="29">
        <f t="shared" si="3"/>
        <v>4.9763779527559056</v>
      </c>
      <c r="M40" s="88">
        <f t="shared" si="3"/>
        <v>11.659574468085106</v>
      </c>
      <c r="N40" s="29">
        <f t="shared" si="3"/>
        <v>4.289256198347108</v>
      </c>
      <c r="O40" s="29">
        <f t="shared" si="3"/>
        <v>10.866666666666667</v>
      </c>
      <c r="P40" s="88">
        <f t="shared" si="3"/>
        <v>9.73913043478261</v>
      </c>
      <c r="Q40" s="29">
        <f t="shared" si="3"/>
        <v>16.756756756756758</v>
      </c>
      <c r="R40" s="88">
        <f t="shared" si="3"/>
        <v>8.977272727272727</v>
      </c>
      <c r="S40" s="29">
        <f t="shared" si="3"/>
        <v>13.155555555555555</v>
      </c>
      <c r="T40" s="29">
        <f t="shared" si="3"/>
        <v>5.71578947368421</v>
      </c>
      <c r="U40" s="29">
        <f t="shared" si="3"/>
        <v>10.5</v>
      </c>
      <c r="V40" s="88">
        <f t="shared" si="3"/>
        <v>5.26595744680851</v>
      </c>
      <c r="W40" s="18">
        <f>ROUND(W5/W8,2)</f>
        <v>7.71</v>
      </c>
      <c r="X40" s="18">
        <v>8.04</v>
      </c>
      <c r="AA40" s="92">
        <f>ROUND(AA5/AA8,2)</f>
        <v>10.11</v>
      </c>
    </row>
    <row r="41" spans="1:27" ht="37.5" customHeight="1" thickBot="1">
      <c r="A41" s="115" t="s">
        <v>32</v>
      </c>
      <c r="B41" s="116"/>
      <c r="C41" s="117"/>
      <c r="D41" s="36">
        <f aca="true" t="shared" si="4" ref="D41:V41">D5/D25</f>
        <v>9.39080459770115</v>
      </c>
      <c r="E41" s="29">
        <f t="shared" si="4"/>
        <v>3.395348837209302</v>
      </c>
      <c r="F41" s="29">
        <f t="shared" si="4"/>
        <v>8.541666666666666</v>
      </c>
      <c r="G41" s="29">
        <f t="shared" si="4"/>
        <v>9.492537313432836</v>
      </c>
      <c r="H41" s="29">
        <f t="shared" si="4"/>
        <v>11.1</v>
      </c>
      <c r="I41" s="88">
        <f t="shared" si="4"/>
        <v>29.866666666666667</v>
      </c>
      <c r="J41" s="88">
        <f t="shared" si="4"/>
        <v>16.857142857142858</v>
      </c>
      <c r="K41" s="29">
        <f t="shared" si="4"/>
        <v>5.090909090909091</v>
      </c>
      <c r="L41" s="29">
        <f t="shared" si="4"/>
        <v>4.4822695035460995</v>
      </c>
      <c r="M41" s="88">
        <f t="shared" si="4"/>
        <v>11.659574468085106</v>
      </c>
      <c r="N41" s="29">
        <f t="shared" si="4"/>
        <v>4.361344537815126</v>
      </c>
      <c r="O41" s="29">
        <f t="shared" si="4"/>
        <v>14.08641975308642</v>
      </c>
      <c r="P41" s="88">
        <f t="shared" si="4"/>
        <v>16</v>
      </c>
      <c r="Q41" s="29">
        <f t="shared" si="4"/>
        <v>28.181818181818183</v>
      </c>
      <c r="R41" s="88">
        <f t="shared" si="4"/>
        <v>9.404761904761905</v>
      </c>
      <c r="S41" s="29">
        <f t="shared" si="4"/>
        <v>16.444444444444443</v>
      </c>
      <c r="T41" s="29">
        <f t="shared" si="4"/>
        <v>9.203389830508474</v>
      </c>
      <c r="U41" s="29">
        <f t="shared" si="4"/>
        <v>11.666666666666666</v>
      </c>
      <c r="V41" s="88">
        <f t="shared" si="4"/>
        <v>4.852941176470588</v>
      </c>
      <c r="W41" s="18">
        <f>ROUND(W5/W25,2)</f>
        <v>8.48</v>
      </c>
      <c r="X41" s="18">
        <v>8.85</v>
      </c>
      <c r="AA41" s="92">
        <f>ROUND(AA5/AA25,2)</f>
        <v>10.54</v>
      </c>
    </row>
    <row r="42" spans="1:27" ht="37.5" customHeight="1" thickBot="1">
      <c r="A42" s="115" t="s">
        <v>108</v>
      </c>
      <c r="B42" s="116"/>
      <c r="C42" s="117"/>
      <c r="D42" s="29">
        <f aca="true" t="shared" si="5" ref="D42:V42">ROUND(D5/D26,2)</f>
        <v>9.39</v>
      </c>
      <c r="E42" s="29">
        <f t="shared" si="5"/>
        <v>3.65</v>
      </c>
      <c r="F42" s="29">
        <f t="shared" si="5"/>
        <v>10.51</v>
      </c>
      <c r="G42" s="29">
        <f t="shared" si="5"/>
        <v>11.16</v>
      </c>
      <c r="H42" s="29">
        <f t="shared" si="5"/>
        <v>13.88</v>
      </c>
      <c r="I42" s="88">
        <f t="shared" si="5"/>
        <v>44.8</v>
      </c>
      <c r="J42" s="88">
        <f t="shared" si="5"/>
        <v>18.63</v>
      </c>
      <c r="K42" s="29">
        <f t="shared" si="5"/>
        <v>5.89</v>
      </c>
      <c r="L42" s="29">
        <f t="shared" si="5"/>
        <v>4.98</v>
      </c>
      <c r="M42" s="88">
        <f t="shared" si="5"/>
        <v>16.61</v>
      </c>
      <c r="N42" s="29">
        <f t="shared" si="5"/>
        <v>4.9</v>
      </c>
      <c r="O42" s="29">
        <f t="shared" si="5"/>
        <v>15.85</v>
      </c>
      <c r="P42" s="88">
        <f t="shared" si="5"/>
        <v>21.33</v>
      </c>
      <c r="Q42" s="29">
        <f t="shared" si="5"/>
        <v>28.18</v>
      </c>
      <c r="R42" s="88">
        <f t="shared" si="5"/>
        <v>17.95</v>
      </c>
      <c r="S42" s="29">
        <f t="shared" si="5"/>
        <v>20.41</v>
      </c>
      <c r="T42" s="29">
        <f t="shared" si="5"/>
        <v>9.87</v>
      </c>
      <c r="U42" s="29">
        <f t="shared" si="5"/>
        <v>14.58</v>
      </c>
      <c r="V42" s="88">
        <f t="shared" si="5"/>
        <v>5.27</v>
      </c>
      <c r="W42" s="18">
        <f>ROUND(W5/W26,2)</f>
        <v>9.76</v>
      </c>
      <c r="X42" s="18">
        <v>10.26</v>
      </c>
      <c r="AA42" s="92">
        <f>ROUND(AA5/AA26,2)</f>
        <v>13.51</v>
      </c>
    </row>
    <row r="43" spans="1:27" ht="32.25" customHeight="1" thickBot="1">
      <c r="A43" s="115" t="s">
        <v>34</v>
      </c>
      <c r="B43" s="116"/>
      <c r="C43" s="117"/>
      <c r="D43" s="36">
        <f aca="true" t="shared" si="6" ref="D43:V43">D6/D25</f>
        <v>1.4022988505747127</v>
      </c>
      <c r="E43" s="29">
        <f t="shared" si="6"/>
        <v>0.32558139534883723</v>
      </c>
      <c r="F43" s="29">
        <f t="shared" si="6"/>
        <v>1.0416666666666667</v>
      </c>
      <c r="G43" s="29">
        <f t="shared" si="6"/>
        <v>1.1044776119402986</v>
      </c>
      <c r="H43" s="29">
        <f t="shared" si="6"/>
        <v>1.8</v>
      </c>
      <c r="I43" s="88">
        <f t="shared" si="6"/>
        <v>3.2666666666666666</v>
      </c>
      <c r="J43" s="88">
        <f t="shared" si="6"/>
        <v>1.9523809523809523</v>
      </c>
      <c r="K43" s="29">
        <f t="shared" si="6"/>
        <v>0.5</v>
      </c>
      <c r="L43" s="29">
        <f t="shared" si="6"/>
        <v>0.3617021276595745</v>
      </c>
      <c r="M43" s="88">
        <f t="shared" si="6"/>
        <v>1.446808510638298</v>
      </c>
      <c r="N43" s="29">
        <f t="shared" si="6"/>
        <v>0.5294117647058824</v>
      </c>
      <c r="O43" s="29">
        <f t="shared" si="6"/>
        <v>1.2469135802469136</v>
      </c>
      <c r="P43" s="88">
        <f t="shared" si="6"/>
        <v>2.0357142857142856</v>
      </c>
      <c r="Q43" s="29">
        <f t="shared" si="6"/>
        <v>3.5</v>
      </c>
      <c r="R43" s="88">
        <f t="shared" si="6"/>
        <v>1.3095238095238095</v>
      </c>
      <c r="S43" s="29">
        <f t="shared" si="6"/>
        <v>1.9166666666666667</v>
      </c>
      <c r="T43" s="29">
        <f t="shared" si="6"/>
        <v>0.9491525423728814</v>
      </c>
      <c r="U43" s="29">
        <f t="shared" si="6"/>
        <v>1.3333333333333333</v>
      </c>
      <c r="V43" s="88">
        <f t="shared" si="6"/>
        <v>0.5882352941176471</v>
      </c>
      <c r="W43" s="18">
        <f>ROUND(W6/W25,2)</f>
        <v>0.97</v>
      </c>
      <c r="X43" s="18">
        <v>1</v>
      </c>
      <c r="AA43" s="92">
        <f>ROUND(AA6/AA25,2)</f>
        <v>1.29</v>
      </c>
    </row>
    <row r="44" spans="1:27" ht="32.25" customHeight="1" thickBot="1">
      <c r="A44" s="115" t="s">
        <v>52</v>
      </c>
      <c r="B44" s="116"/>
      <c r="C44" s="116"/>
      <c r="D44" s="40">
        <f aca="true" t="shared" si="7" ref="D44:W44">ROUND(D31/D6*100,1)</f>
        <v>41.8</v>
      </c>
      <c r="E44" s="40">
        <f t="shared" si="7"/>
        <v>33.3</v>
      </c>
      <c r="F44" s="40">
        <f t="shared" si="7"/>
        <v>48</v>
      </c>
      <c r="G44" s="40">
        <f t="shared" si="7"/>
        <v>35.1</v>
      </c>
      <c r="H44" s="40">
        <f t="shared" si="7"/>
        <v>58.3</v>
      </c>
      <c r="I44" s="89">
        <f t="shared" si="7"/>
        <v>10.2</v>
      </c>
      <c r="J44" s="89">
        <f t="shared" si="7"/>
        <v>12.2</v>
      </c>
      <c r="K44" s="40">
        <f t="shared" si="7"/>
        <v>34.5</v>
      </c>
      <c r="L44" s="40">
        <f t="shared" si="7"/>
        <v>27.5</v>
      </c>
      <c r="M44" s="89">
        <f t="shared" si="7"/>
        <v>26.5</v>
      </c>
      <c r="N44" s="40">
        <f t="shared" si="7"/>
        <v>42.9</v>
      </c>
      <c r="O44" s="29">
        <f t="shared" si="7"/>
        <v>23.8</v>
      </c>
      <c r="P44" s="89">
        <f t="shared" si="7"/>
        <v>28.1</v>
      </c>
      <c r="Q44" s="40">
        <f t="shared" si="7"/>
        <v>23.4</v>
      </c>
      <c r="R44" s="89">
        <f t="shared" si="7"/>
        <v>85.5</v>
      </c>
      <c r="S44" s="40">
        <f t="shared" si="7"/>
        <v>17.4</v>
      </c>
      <c r="T44" s="40">
        <f t="shared" si="7"/>
        <v>50</v>
      </c>
      <c r="U44" s="40">
        <f t="shared" si="7"/>
        <v>100</v>
      </c>
      <c r="V44" s="89">
        <f t="shared" si="7"/>
        <v>21.7</v>
      </c>
      <c r="W44" s="105">
        <f t="shared" si="7"/>
        <v>37.3</v>
      </c>
      <c r="X44" s="105">
        <v>34.8</v>
      </c>
      <c r="AA44" s="92">
        <f>ROUND(AA31/AA6*100,1)</f>
        <v>31.5</v>
      </c>
    </row>
    <row r="45" spans="1:27" ht="31.5" customHeight="1" thickBot="1">
      <c r="A45" s="115" t="s">
        <v>35</v>
      </c>
      <c r="B45" s="116"/>
      <c r="C45" s="116"/>
      <c r="D45" s="40">
        <f aca="true" t="shared" si="8" ref="D45:W45">ROUND(D36/D6*100,1)</f>
        <v>59.8</v>
      </c>
      <c r="E45" s="40">
        <f t="shared" si="8"/>
        <v>100</v>
      </c>
      <c r="F45" s="40">
        <f t="shared" si="8"/>
        <v>40</v>
      </c>
      <c r="G45" s="40">
        <f t="shared" si="8"/>
        <v>32.4</v>
      </c>
      <c r="H45" s="40">
        <f t="shared" si="8"/>
        <v>100</v>
      </c>
      <c r="I45" s="89">
        <f t="shared" si="8"/>
        <v>30.6</v>
      </c>
      <c r="J45" s="89">
        <f t="shared" si="8"/>
        <v>97.6</v>
      </c>
      <c r="K45" s="40">
        <f t="shared" si="8"/>
        <v>85.5</v>
      </c>
      <c r="L45" s="40">
        <f t="shared" si="8"/>
        <v>100</v>
      </c>
      <c r="M45" s="89">
        <f t="shared" si="8"/>
        <v>48.5</v>
      </c>
      <c r="N45" s="40">
        <f t="shared" si="8"/>
        <v>96.8</v>
      </c>
      <c r="O45" s="29">
        <f t="shared" si="8"/>
        <v>84.2</v>
      </c>
      <c r="P45" s="89">
        <f t="shared" si="8"/>
        <v>66.7</v>
      </c>
      <c r="Q45" s="40">
        <f t="shared" si="8"/>
        <v>88.3</v>
      </c>
      <c r="R45" s="89">
        <f t="shared" si="8"/>
        <v>80</v>
      </c>
      <c r="S45" s="40">
        <f t="shared" si="8"/>
        <v>33.3</v>
      </c>
      <c r="T45" s="40">
        <f t="shared" si="8"/>
        <v>100</v>
      </c>
      <c r="U45" s="40">
        <f t="shared" si="8"/>
        <v>46.7</v>
      </c>
      <c r="V45" s="89">
        <f t="shared" si="8"/>
        <v>86.7</v>
      </c>
      <c r="W45" s="18">
        <f t="shared" si="8"/>
        <v>70.5</v>
      </c>
      <c r="X45" s="18">
        <v>66.6</v>
      </c>
      <c r="AA45" s="92">
        <f>ROUND(AA36/AA6*100,1)</f>
        <v>67.3</v>
      </c>
    </row>
    <row r="46" spans="1:27" ht="18" customHeight="1" thickBot="1">
      <c r="A46" s="115" t="s">
        <v>111</v>
      </c>
      <c r="B46" s="116"/>
      <c r="C46" s="116"/>
      <c r="D46" s="40">
        <f aca="true" t="shared" si="9" ref="D46:V46">ROUND(D35/D6*100,1)</f>
        <v>27.9</v>
      </c>
      <c r="E46" s="40">
        <f t="shared" si="9"/>
        <v>57.1</v>
      </c>
      <c r="F46" s="40">
        <f t="shared" si="9"/>
        <v>38</v>
      </c>
      <c r="G46" s="40">
        <f t="shared" si="9"/>
        <v>32.4</v>
      </c>
      <c r="H46" s="40">
        <f t="shared" si="9"/>
        <v>52.8</v>
      </c>
      <c r="I46" s="89">
        <f t="shared" si="9"/>
        <v>14.3</v>
      </c>
      <c r="J46" s="89">
        <f t="shared" si="9"/>
        <v>58.5</v>
      </c>
      <c r="K46" s="40">
        <f t="shared" si="9"/>
        <v>85.5</v>
      </c>
      <c r="L46" s="40">
        <f t="shared" si="9"/>
        <v>100</v>
      </c>
      <c r="M46" s="89">
        <f t="shared" si="9"/>
        <v>26.5</v>
      </c>
      <c r="N46" s="40">
        <f t="shared" si="9"/>
        <v>23.8</v>
      </c>
      <c r="O46" s="40">
        <f t="shared" si="9"/>
        <v>9.9</v>
      </c>
      <c r="P46" s="89">
        <f t="shared" si="9"/>
        <v>28.1</v>
      </c>
      <c r="Q46" s="40">
        <f t="shared" si="9"/>
        <v>67.5</v>
      </c>
      <c r="R46" s="89">
        <f t="shared" si="9"/>
        <v>16.4</v>
      </c>
      <c r="S46" s="40">
        <f t="shared" si="9"/>
        <v>27.5</v>
      </c>
      <c r="T46" s="40">
        <f t="shared" si="9"/>
        <v>39.3</v>
      </c>
      <c r="U46" s="40">
        <f t="shared" si="9"/>
        <v>43.3</v>
      </c>
      <c r="V46" s="89">
        <f t="shared" si="9"/>
        <v>86.7</v>
      </c>
      <c r="W46" s="18">
        <f>ROUND(AVERAGE(D46:V46),1)</f>
        <v>44</v>
      </c>
      <c r="X46" s="18">
        <v>32.9</v>
      </c>
      <c r="AA46" s="94">
        <f>ROUND(AVERAGE(I46,J46,M46,P46,R46,V46),1)</f>
        <v>38.4</v>
      </c>
    </row>
  </sheetData>
  <sheetProtection/>
  <mergeCells count="11">
    <mergeCell ref="A42:C42"/>
    <mergeCell ref="A43:C43"/>
    <mergeCell ref="A44:C44"/>
    <mergeCell ref="A45:C45"/>
    <mergeCell ref="A46:C46"/>
    <mergeCell ref="A1:V1"/>
    <mergeCell ref="A2:W2"/>
    <mergeCell ref="D3:W3"/>
    <mergeCell ref="A39:C39"/>
    <mergeCell ref="A40:C40"/>
    <mergeCell ref="A41:C4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P16</dc:creator>
  <cp:keywords/>
  <dc:description/>
  <cp:lastModifiedBy>Admin</cp:lastModifiedBy>
  <cp:lastPrinted>2015-03-20T08:05:45Z</cp:lastPrinted>
  <dcterms:created xsi:type="dcterms:W3CDTF">2009-01-30T12:57:32Z</dcterms:created>
  <dcterms:modified xsi:type="dcterms:W3CDTF">2017-02-21T11:27:20Z</dcterms:modified>
  <cp:category/>
  <cp:version/>
  <cp:contentType/>
  <cp:contentStatus/>
</cp:coreProperties>
</file>