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х" sheetId="1" r:id="rId1"/>
    <sheet name="Рез" sheetId="2" r:id="rId2"/>
    <sheet name="Д_Р1" sheetId="3" r:id="rId3"/>
    <sheet name="Д_Р2" sheetId="4" r:id="rId4"/>
    <sheet name="Д_Р3" sheetId="5" r:id="rId5"/>
    <sheet name="Д_Заг" sheetId="6" r:id="rId6"/>
    <sheet name="Лист1" sheetId="7" state="hidden" r:id="rId7"/>
  </sheets>
  <definedNames/>
  <calcPr fullCalcOnLoad="1"/>
</workbook>
</file>

<file path=xl/comments1.xml><?xml version="1.0" encoding="utf-8"?>
<comments xmlns="http://schemas.openxmlformats.org/spreadsheetml/2006/main">
  <authors>
    <author>Петро</author>
    <author>P16</author>
    <author>Admin</author>
  </authors>
  <commentList>
    <comment ref="D4" authorId="0">
      <text>
        <r>
          <rPr>
            <sz val="8"/>
            <rFont val="Times New Roman Cyr"/>
            <family val="1"/>
          </rPr>
          <t>ВПУ № 1 м. Рівне
2013 р</t>
        </r>
      </text>
    </comment>
    <comment ref="E4" authorId="0">
      <text>
        <r>
          <rPr>
            <sz val="8"/>
            <rFont val="Times New Roman CE"/>
            <family val="1"/>
          </rPr>
          <t>Здолбунівський професійний ліцей залізничного
 транспорту</t>
        </r>
        <r>
          <rPr>
            <sz val="8"/>
            <rFont val="Tahoma"/>
            <family val="2"/>
          </rPr>
          <t xml:space="preserve">
2013</t>
        </r>
      </text>
    </comment>
    <comment ref="F4" authorId="0">
      <text>
        <r>
          <rPr>
            <sz val="8"/>
            <rFont val="Times New Roman Cyr"/>
            <family val="1"/>
          </rPr>
          <t>ДПТНЗ "Березнівське 
ВПУ"</t>
        </r>
        <r>
          <rPr>
            <sz val="8"/>
            <rFont val="Tahoma"/>
            <family val="2"/>
          </rPr>
          <t xml:space="preserve">
2013</t>
        </r>
      </text>
    </comment>
    <comment ref="G4" authorId="0">
      <text>
        <r>
          <rPr>
            <sz val="8"/>
            <rFont val="Times New Roman Cyr"/>
            <family val="1"/>
          </rPr>
          <t>ДПТНЗ "Рівненський центр професійно-технічної освіти сервісу і дизайну"
2013</t>
        </r>
      </text>
    </comment>
    <comment ref="H4" authorId="0">
      <text>
        <r>
          <rPr>
            <sz val="8"/>
            <rFont val="Times New Roman Cyr"/>
            <family val="1"/>
          </rPr>
          <t>ДПТНЗ "Дубровицький професійний ліцей"
2012</t>
        </r>
        <r>
          <rPr>
            <sz val="8"/>
            <rFont val="Tahoma"/>
            <family val="2"/>
          </rPr>
          <t xml:space="preserve">
2013</t>
        </r>
      </text>
    </comment>
    <comment ref="I4" authorId="0">
      <text>
        <r>
          <rPr>
            <sz val="8"/>
            <rFont val="Times New Roman Cyr"/>
            <family val="1"/>
          </rPr>
          <t xml:space="preserve">Рокитнівський професійний ліцей
2013
</t>
        </r>
      </text>
    </comment>
    <comment ref="J4" authorId="0">
      <text>
        <r>
          <rPr>
            <sz val="8"/>
            <rFont val="Times New Roman Cyr"/>
            <family val="1"/>
          </rPr>
          <t>ДПТНЗ "Соснівський професійний ліцей"
2012
2013</t>
        </r>
      </text>
    </comment>
    <comment ref="K4" authorId="0">
      <text>
        <r>
          <rPr>
            <sz val="8"/>
            <rFont val="Times New Roman Cyr"/>
            <family val="1"/>
          </rPr>
          <t>ДНЗ „Рівненське ВПУ ресторанного сервісу і торгівлі“
2013</t>
        </r>
      </text>
    </comment>
    <comment ref="L4" authorId="0">
      <text>
        <r>
          <rPr>
            <sz val="8"/>
            <rFont val="Times New Roman Cyr"/>
            <family val="1"/>
          </rPr>
          <t>Рівненський професійний ліцей
2013</t>
        </r>
      </text>
    </comment>
    <comment ref="M4" authorId="0">
      <text>
        <r>
          <rPr>
            <sz val="8"/>
            <rFont val="Times New Roman Cyr"/>
            <family val="1"/>
          </rPr>
          <t>Квасилівський професійний ліцей 
2013</t>
        </r>
      </text>
    </comment>
    <comment ref="N4" authorId="0">
      <text>
        <r>
          <rPr>
            <sz val="8"/>
            <rFont val="Times New Roman Cyr"/>
            <family val="1"/>
          </rPr>
          <t>ДПТНЗ "Сарненський професійний аграрний ліцей"
2013</t>
        </r>
      </text>
    </comment>
    <comment ref="O4" authorId="0">
      <text>
        <r>
          <rPr>
            <sz val="8"/>
            <rFont val="Times New Roman Cyr"/>
            <family val="1"/>
          </rPr>
          <t>ВПУ № 22  м. Сарни
2013</t>
        </r>
      </text>
    </comment>
    <comment ref="P4" authorId="0">
      <text>
        <r>
          <rPr>
            <sz val="8"/>
            <rFont val="Times New Roman Cyr"/>
            <family val="1"/>
          </rPr>
          <t xml:space="preserve">Клеванський професійний ліцей
2013
</t>
        </r>
      </text>
    </comment>
    <comment ref="Q4" authorId="0">
      <text>
        <r>
          <rPr>
            <sz val="8"/>
            <rFont val="Times New Roman Cyr"/>
            <family val="1"/>
          </rPr>
          <t>ВПУ № 24 м. Корець
2013</t>
        </r>
      </text>
    </comment>
    <comment ref="R4" authorId="0">
      <text>
        <r>
          <rPr>
            <sz val="8"/>
            <rFont val="Times New Roman Cyr"/>
            <family val="1"/>
          </rPr>
          <t>ВПУ № 25 смт Демидівка
2013</t>
        </r>
      </text>
    </comment>
    <comment ref="S4" authorId="0">
      <text>
        <r>
          <rPr>
            <sz val="8"/>
            <rFont val="Times New Roman Cyr"/>
            <family val="1"/>
          </rPr>
          <t xml:space="preserve">Радивилівський професійний ліцей
2013
</t>
        </r>
      </text>
    </comment>
    <comment ref="T4" authorId="0">
      <text>
        <r>
          <rPr>
            <sz val="8"/>
            <rFont val="Times New Roman Cyr"/>
            <family val="1"/>
          </rPr>
          <t xml:space="preserve">Дубенський професійний ліцей
2013
</t>
        </r>
      </text>
    </comment>
    <comment ref="U4" authorId="0">
      <text>
        <r>
          <rPr>
            <sz val="8"/>
            <rFont val="Times New Roman Cyr"/>
            <family val="1"/>
          </rPr>
          <t>ДПТНЗ "Острозьке ВПУ"
2013</t>
        </r>
      </text>
    </comment>
    <comment ref="V4" authorId="0">
      <text>
        <r>
          <rPr>
            <sz val="8"/>
            <rFont val="Times New Roman Cyr"/>
            <family val="1"/>
          </rPr>
          <t>ВПУ № 28 смт Володимирець
2013</t>
        </r>
      </text>
    </comment>
    <comment ref="X8" authorId="1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X9" authorId="1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X10" authorId="1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X25" authorId="1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X38" authorId="1">
      <text>
        <r>
          <rPr>
            <sz val="8"/>
            <rFont val="Times New Roman Cyr"/>
            <family val="1"/>
          </rPr>
          <t>% від усіх педпрацівників</t>
        </r>
      </text>
    </comment>
    <comment ref="X43" authorId="1">
      <text>
        <r>
          <rPr>
            <sz val="8"/>
            <rFont val="Times New Roman Cyr"/>
            <family val="1"/>
          </rPr>
          <t>% від усіх педпрацівників</t>
        </r>
      </text>
    </comment>
    <comment ref="X19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кабінетів, майстерень, лабораторій (в т.ч. кабінетів комп.техніки) обладнаних комп. технікою</t>
        </r>
      </text>
    </comment>
    <comment ref="X24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навч.приміщень, що мають вихід в Інтернет до заг. Кількості навч.приміщень 
</t>
        </r>
      </text>
    </comment>
    <comment ref="Y24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навч.приміщень, що мають вихід в Інтернет від заг.кількості приміщень обладнаних ПК</t>
        </r>
      </text>
    </comment>
    <comment ref="X26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ПК, що мають вихід в Інтернет і викор.в навч.процесі до всіх, що викор.в навч.процесі</t>
        </r>
      </text>
    </comment>
    <comment ref="X6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В середньому припадає учнів на 1-го педпрацівника</t>
        </r>
      </text>
    </comment>
    <comment ref="X5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Середня кількість учнів в одному навчальному закладі</t>
        </r>
      </text>
    </comment>
    <comment ref="X42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 педпрацівників</t>
        </r>
      </text>
    </comment>
  </commentList>
</comments>
</file>

<file path=xl/comments2.xml><?xml version="1.0" encoding="utf-8"?>
<comments xmlns="http://schemas.openxmlformats.org/spreadsheetml/2006/main">
  <authors>
    <author>Петро</author>
    <author>Admin</author>
  </authors>
  <commentList>
    <comment ref="D4" authorId="0">
      <text>
        <r>
          <rPr>
            <sz val="8"/>
            <rFont val="Times New Roman Cyr"/>
            <family val="1"/>
          </rPr>
          <t>ВПУ № 1 м. Рівне</t>
        </r>
      </text>
    </comment>
    <comment ref="E4" authorId="0">
      <text>
        <r>
          <rPr>
            <sz val="8"/>
            <rFont val="Times New Roman CE"/>
            <family val="1"/>
          </rPr>
          <t>Здолбунівський професійний ліцей залізничного  транспорту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8"/>
            <rFont val="Times New Roman Cyr"/>
            <family val="1"/>
          </rPr>
          <t>ДПТНЗ "Березнівське 
ВПУ"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rFont val="Times New Roman Cyr"/>
            <family val="1"/>
          </rPr>
          <t>ДПТНЗ "Рівненський  центр професійно-технічної освіти сервісу і дизайну"</t>
        </r>
      </text>
    </comment>
    <comment ref="H4" authorId="0">
      <text>
        <r>
          <rPr>
            <sz val="8"/>
            <rFont val="Times New Roman Cyr"/>
            <family val="1"/>
          </rPr>
          <t>ДПТНЗ "Дубровицький професійний ліцей"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sz val="8"/>
            <rFont val="Times New Roman Cyr"/>
            <family val="1"/>
          </rPr>
          <t>Рокитнівський професійний ліцей</t>
        </r>
      </text>
    </comment>
    <comment ref="J4" authorId="0">
      <text>
        <r>
          <rPr>
            <sz val="8"/>
            <rFont val="Times New Roman Cyr"/>
            <family val="1"/>
          </rPr>
          <t>ДПТНЗ "Соснівський професійний ліцей"</t>
        </r>
      </text>
    </comment>
    <comment ref="K4" authorId="0">
      <text>
        <r>
          <rPr>
            <sz val="8"/>
            <rFont val="Times New Roman Cyr"/>
            <family val="1"/>
          </rPr>
          <t>ДНЗ „Рівненське ВПУ ресторанного сервісу і торгівлі“</t>
        </r>
      </text>
    </comment>
    <comment ref="L4" authorId="0">
      <text>
        <r>
          <rPr>
            <sz val="8"/>
            <rFont val="Times New Roman Cyr"/>
            <family val="1"/>
          </rPr>
          <t>Рівненський професійний ліцей</t>
        </r>
      </text>
    </comment>
    <comment ref="M4" authorId="0">
      <text>
        <r>
          <rPr>
            <sz val="8"/>
            <rFont val="Times New Roman Cyr"/>
            <family val="1"/>
          </rPr>
          <t>Квасилівський професійний ліцей</t>
        </r>
      </text>
    </comment>
    <comment ref="N4" authorId="0">
      <text>
        <r>
          <rPr>
            <sz val="8"/>
            <rFont val="Times New Roman Cyr"/>
            <family val="1"/>
          </rPr>
          <t>ДПТНЗ "Сарненський професійний аграрний ліцей"</t>
        </r>
      </text>
    </comment>
    <comment ref="O4" authorId="0">
      <text>
        <r>
          <rPr>
            <sz val="8"/>
            <rFont val="Times New Roman Cyr"/>
            <family val="1"/>
          </rPr>
          <t>ВПУ № 22  м. Сарни</t>
        </r>
      </text>
    </comment>
    <comment ref="P4" authorId="0">
      <text>
        <r>
          <rPr>
            <sz val="8"/>
            <rFont val="Times New Roman Cyr"/>
            <family val="1"/>
          </rPr>
          <t>Клеванський професійний ліцей</t>
        </r>
      </text>
    </comment>
    <comment ref="Q4" authorId="0">
      <text>
        <r>
          <rPr>
            <sz val="8"/>
            <rFont val="Times New Roman Cyr"/>
            <family val="1"/>
          </rPr>
          <t>ВПУ № 24 м. Корець</t>
        </r>
      </text>
    </comment>
    <comment ref="R4" authorId="0">
      <text>
        <r>
          <rPr>
            <sz val="8"/>
            <rFont val="Times New Roman Cyr"/>
            <family val="1"/>
          </rPr>
          <t>ВПУ № 25 смт Демидівка</t>
        </r>
      </text>
    </comment>
    <comment ref="S4" authorId="0">
      <text>
        <r>
          <rPr>
            <sz val="8"/>
            <rFont val="Times New Roman Cyr"/>
            <family val="1"/>
          </rPr>
          <t>Радивилівський професійний ліцей</t>
        </r>
      </text>
    </comment>
    <comment ref="T4" authorId="0">
      <text>
        <r>
          <rPr>
            <sz val="8"/>
            <rFont val="Times New Roman Cyr"/>
            <family val="1"/>
          </rPr>
          <t>Дубенський професійний ліцей</t>
        </r>
      </text>
    </comment>
    <comment ref="U4" authorId="0">
      <text>
        <r>
          <rPr>
            <sz val="8"/>
            <rFont val="Times New Roman Cyr"/>
            <family val="1"/>
          </rPr>
          <t>ДПТНЗ "Острозьке ВПУ"</t>
        </r>
      </text>
    </comment>
    <comment ref="V4" authorId="0">
      <text>
        <r>
          <rPr>
            <sz val="8"/>
            <rFont val="Times New Roman Cyr"/>
            <family val="1"/>
          </rPr>
          <t>ВПУ № 29 смт Володимирець</t>
        </r>
      </text>
    </comment>
    <comment ref="X6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% балів за даний показник від загальної кількості балів (100%) за вказаний розділ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Загальна кількість персональниих комп'ютерів, які знаходяться на балансі навчального закладу, що припадає на 100 учнів (на кінець періоду)</t>
        </r>
      </text>
    </comment>
    <comment ref="X7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Загальна кількість персональниих комп'ютерів, які знаходяться на балансі навчального закладу і використовуються в навчальному процесі, що припадає на 100 учнів</t>
        </r>
      </text>
    </comment>
    <comment ref="X8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Частка ПК, які використовується в навчальному процесі, від загальної кількості, що перебувають на балансі ПТНЗ </t>
        </r>
      </text>
    </comment>
    <comment ref="X9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Частка несправних ПК, що потребують ремонту або списання від загальної кількості, що знаходяться на балансі ПТНЗ (на кінець періоду)</t>
        </r>
      </text>
    </comment>
    <comment ref="X10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ПК, придбаних протягом звітного періоду, що припадає на 100 учнів</t>
        </r>
      </text>
    </comment>
    <comment ref="X11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мультимедійних проекторів, що припадає на 10 педпрацівників</t>
        </r>
      </text>
    </comment>
    <comment ref="X12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мультимедійних дошок, що припадає на 10 педпрацівників</t>
        </r>
      </text>
    </comment>
    <comment ref="X14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цифрових відеокамер, що припадає на 10 педпрацівників</t>
        </r>
      </text>
    </comment>
    <comment ref="X15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цифрових фотоапаратів, що припадає на 10 педпрацівників</t>
        </r>
      </text>
    </comment>
    <comment ref="X16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веб-камер, що припадає на 10 педпрацівників</t>
        </r>
      </text>
    </comment>
    <comment ref="X17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кабінетів комп'ютерної техніки, що припадає на 100 учнів</t>
        </r>
      </text>
    </comment>
    <comment ref="X18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інших навчальних кабінетів, майстерень, лабораторій тощо, обладнаних персональними комп'ютерами, що припадає на 100 учнів</t>
        </r>
      </text>
    </comment>
    <comment ref="X19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Частка навчальних приміщень обладнаних комп'ютерною технікою (від загальної кількості навчальних приміщень)</t>
        </r>
      </text>
    </comment>
    <comment ref="X20" authorId="0">
      <text>
        <r>
          <rPr>
            <b/>
            <sz val="8"/>
            <rFont val="Tahoma"/>
            <family val="2"/>
          </rPr>
          <t>Петро: % від балів за  розділ</t>
        </r>
        <r>
          <rPr>
            <sz val="8"/>
            <rFont val="Tahoma"/>
            <family val="2"/>
          </rPr>
          <t xml:space="preserve">
Бал, за обладнання бібліотеки персональною комп'ютерною технікою.</t>
        </r>
      </text>
    </comment>
    <comment ref="X22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всього балів за  розділ - 100%</t>
        </r>
      </text>
    </comment>
    <comment ref="X25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кількість приміщень навчального закладу, що мають доступ до мережі Інтернет </t>
        </r>
      </text>
    </comment>
    <comment ref="X26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кількість  </t>
        </r>
        <r>
          <rPr>
            <b/>
            <sz val="8"/>
            <rFont val="Tahoma"/>
            <family val="2"/>
          </rPr>
          <t>навчальних</t>
        </r>
        <r>
          <rPr>
            <sz val="8"/>
            <rFont val="Tahoma"/>
            <family val="2"/>
          </rPr>
          <t xml:space="preserve">  приміщень (кабінетів, майстерень, лабораторій тощо), що мають вихід в Інтернет (на кінець періоду)</t>
        </r>
      </text>
    </comment>
    <comment ref="X27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Частка навчальнх приміщень (кабінетів, майстерень, лабораторій)  від загальної кількості навчальних приміщень, що мають вихід в Інтернет (на кінець періоду)</t>
        </r>
      </text>
    </comment>
    <comment ref="X28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Частка ПК, які мають вихід в Інтернет  від загальної кількості, що стоять на балансі ПТНЗ (на кінець періоду)</t>
        </r>
      </text>
    </comment>
    <comment ref="X29" authorId="0">
      <text>
        <r>
          <rPr>
            <b/>
            <sz val="8"/>
            <rFont val="Tahoma"/>
            <family val="2"/>
          </rPr>
          <t xml:space="preserve">Петро: </t>
        </r>
        <r>
          <rPr>
            <b/>
            <sz val="8"/>
            <rFont val="Tahoma"/>
            <family val="2"/>
          </rPr>
          <t xml:space="preserve">% від балів за розділ
</t>
        </r>
        <r>
          <rPr>
            <sz val="8"/>
            <rFont val="Tahoma"/>
            <family val="2"/>
          </rPr>
          <t>Частка  персональних комп'ютерів, які використовуються в навчальному процесі і  мають вихід в Інтернет від кількості  ПК, що використовуються у навчальному процесі (на кінець періоду)</t>
        </r>
      </text>
    </comment>
    <comment ref="X37" authorId="0">
      <text>
        <r>
          <rPr>
            <b/>
            <sz val="8"/>
            <rFont val="Tahoma"/>
            <family val="2"/>
          </rPr>
          <t>Петро: всього  % балів за розділ - 100%</t>
        </r>
        <r>
          <rPr>
            <sz val="8"/>
            <rFont val="Tahoma"/>
            <family val="2"/>
          </rPr>
          <t xml:space="preserve">
</t>
        </r>
      </text>
    </comment>
    <comment ref="X30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Забезпеченість учнів доступом до Інтернет (кількість ПК, які мають вихід в Інтернет на 100 учнів)</t>
        </r>
      </text>
    </comment>
    <comment ref="X31" authorId="0">
      <text>
        <r>
          <rPr>
            <b/>
            <sz val="8"/>
            <rFont val="Tahoma"/>
            <family val="2"/>
          </rPr>
          <t>Петро: % від балів за роздів</t>
        </r>
        <r>
          <rPr>
            <sz val="8"/>
            <rFont val="Tahoma"/>
            <family val="2"/>
          </rPr>
          <t xml:space="preserve">
Забезпеченість педпрацівників доступом до Інтернет (Кількість ПК, які мають вихід в Інтернет на 10 педпрацівників)</t>
        </r>
      </text>
    </comment>
    <comment ref="X32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Забезпеченість учнів доступом до мережі Інтернет в ході навчального процесу (Кількість ПК, які використовуються в навчальному процесі і мають вихід в Інтернет на 100 учнів)</t>
        </r>
      </text>
    </comment>
    <comment ref="X33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наявність діючої  адреси електронної  пошти (на кінець періоду) </t>
        </r>
      </text>
    </comment>
    <comment ref="X34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наявність діючого Інтернет-сайту навчального закладу та його оновлення (на кінець періоду) </t>
        </r>
      </text>
    </comment>
    <comment ref="X35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наявність  за наявність доступу бібліотеки  до мережі Інтернет (1 - за кожний ПК)</t>
        </r>
      </text>
    </comment>
    <comment ref="X49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участь в конкурсі навчальних проектів за програмою "Intel Навчання для майбутнього"</t>
        </r>
      </text>
    </comment>
    <comment ref="X50" authorId="0">
      <text>
        <r>
          <rPr>
            <b/>
            <sz val="8"/>
            <rFont val="Tahoma"/>
            <family val="2"/>
          </rPr>
          <t>Петро: всього  % балів за розділ - 100%</t>
        </r>
        <r>
          <rPr>
            <sz val="8"/>
            <rFont val="Tahoma"/>
            <family val="2"/>
          </rPr>
          <t xml:space="preserve">
</t>
        </r>
      </text>
    </comment>
    <comment ref="X40" authorId="0">
      <text>
        <r>
          <rPr>
            <b/>
            <sz val="8"/>
            <rFont val="Tahoma"/>
            <family val="2"/>
          </rPr>
          <t>Петро:% від всього за розділ</t>
        </r>
        <r>
          <rPr>
            <sz val="8"/>
            <rFont val="Tahoma"/>
            <family val="2"/>
          </rPr>
          <t xml:space="preserve">
Частка педагогічних працівників навчального закладу, що пройшли навчання за програмою "Intel® Навчання для майбутнього" від загальної кількості педпрацівників</t>
        </r>
      </text>
    </comment>
    <comment ref="X42" authorId="0">
      <text>
        <r>
          <rPr>
            <b/>
            <sz val="8"/>
            <rFont val="Tahoma"/>
            <family val="2"/>
          </rPr>
          <t>Петро: % від всього за розділ</t>
        </r>
        <r>
          <rPr>
            <sz val="8"/>
            <rFont val="Tahoma"/>
            <family val="2"/>
          </rPr>
          <t xml:space="preserve">
Частка педагогічних працівників,які застосовують інформаційні технології у навчальному процесі (протягом періоду проводили заняття з використанням персонального комп'ютера) від загальної кількості педпрацівників</t>
        </r>
      </text>
    </comment>
    <comment ref="X43" authorId="0">
      <text>
        <r>
          <rPr>
            <b/>
            <sz val="8"/>
            <rFont val="Tahoma"/>
            <family val="2"/>
          </rPr>
          <t>Петро: % від всього за розділом</t>
        </r>
        <r>
          <rPr>
            <sz val="8"/>
            <rFont val="Tahoma"/>
            <family val="2"/>
          </rPr>
          <t xml:space="preserve">
Бал за  за проведення обласних методсекцій інформатиків на базі профтехзакладу</t>
        </r>
      </text>
    </comment>
    <comment ref="X44" authorId="0">
      <text>
        <r>
          <rPr>
            <b/>
            <sz val="8"/>
            <rFont val="Tahoma"/>
            <family val="2"/>
          </rPr>
          <t>Петро: % від всього за розділом</t>
        </r>
        <r>
          <rPr>
            <sz val="8"/>
            <rFont val="Tahoma"/>
            <family val="2"/>
          </rPr>
          <t xml:space="preserve">
Бал за участь педпрацівників профтехзакладів в обласній методсекції викладачів інформатики</t>
        </r>
      </text>
    </comment>
    <comment ref="X48" authorId="0">
      <text>
        <r>
          <rPr>
            <b/>
            <sz val="8"/>
            <rFont val="Tahoma"/>
            <family val="2"/>
          </rPr>
          <t>Петро: % від всього за розділом</t>
        </r>
        <r>
          <rPr>
            <sz val="8"/>
            <rFont val="Tahoma"/>
            <family val="2"/>
          </rPr>
          <t xml:space="preserve">
Бал за за частку педпрацівників, які розробляють власні ЕЗНП</t>
        </r>
      </text>
    </comment>
    <comment ref="Y22" authorId="0">
      <text>
        <r>
          <rPr>
            <b/>
            <sz val="8"/>
            <rFont val="Tahoma"/>
            <family val="2"/>
          </rPr>
          <t>Петро: % за розділ від загальної кількості балів</t>
        </r>
        <r>
          <rPr>
            <sz val="8"/>
            <rFont val="Tahoma"/>
            <family val="2"/>
          </rPr>
          <t xml:space="preserve">
</t>
        </r>
      </text>
    </comment>
    <comment ref="Y37" authorId="0">
      <text>
        <r>
          <rPr>
            <b/>
            <sz val="8"/>
            <rFont val="Tahoma"/>
            <family val="2"/>
          </rPr>
          <t xml:space="preserve">Петро: </t>
        </r>
        <r>
          <rPr>
            <b/>
            <sz val="8"/>
            <rFont val="Tahoma"/>
            <family val="2"/>
          </rPr>
          <t>% за розділ від загальної кількості балів</t>
        </r>
      </text>
    </comment>
    <comment ref="Y50" authorId="0">
      <text>
        <r>
          <rPr>
            <b/>
            <sz val="8"/>
            <rFont val="Tahoma"/>
            <family val="2"/>
          </rPr>
          <t xml:space="preserve">Петро: </t>
        </r>
        <r>
          <rPr>
            <b/>
            <sz val="8"/>
            <rFont val="Tahoma"/>
            <family val="2"/>
          </rPr>
          <t>% за розділ від загальної кількості балів</t>
        </r>
      </text>
    </comment>
    <comment ref="Y53" authorId="0">
      <text>
        <r>
          <rPr>
            <b/>
            <sz val="8"/>
            <rFont val="Tahoma"/>
            <family val="2"/>
          </rPr>
          <t>Петро: загальна кількість балів за всі розділи - 100%</t>
        </r>
        <r>
          <rPr>
            <sz val="8"/>
            <rFont val="Tahoma"/>
            <family val="2"/>
          </rPr>
          <t xml:space="preserve">
</t>
        </r>
      </text>
    </comment>
    <comment ref="X4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Петро:% від всього за розділ
Частка педагогічних працівників навчального закладу, що пройшли навчання за програмою "Intel® Навчання для майбутнього" у поточному році  від загальної кількості педпрацівників</t>
        </r>
      </text>
    </comment>
    <comment ref="X4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Бал за кількість ЕЗНП що припадає на одного педпрацівника</t>
        </r>
      </text>
    </comment>
    <comment ref="Y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Відсоток, що припадає на середнє значення  показника, від середнього значення за розділ І</t>
        </r>
      </text>
    </comment>
    <comment ref="W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Середнє значення показника
</t>
        </r>
      </text>
    </comment>
    <comment ref="W2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 Сума середніх значень за розділ І</t>
        </r>
      </text>
    </comment>
    <comment ref="W5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Середня кількість балів за усіма розділами</t>
        </r>
      </text>
    </comment>
  </commentList>
</comments>
</file>

<file path=xl/sharedStrings.xml><?xml version="1.0" encoding="utf-8"?>
<sst xmlns="http://schemas.openxmlformats.org/spreadsheetml/2006/main" count="158" uniqueCount="121">
  <si>
    <t>№</t>
  </si>
  <si>
    <t>Од.</t>
  </si>
  <si>
    <t>Комп'ютеризація навчального закладу та інформатизація навчального процесу</t>
  </si>
  <si>
    <t>1 обо 0</t>
  </si>
  <si>
    <t xml:space="preserve">                       Мультимедійна дошка</t>
  </si>
  <si>
    <t xml:space="preserve">                      Цифрова відеокамера</t>
  </si>
  <si>
    <t xml:space="preserve">                     Цировий фотоапарат</t>
  </si>
  <si>
    <t xml:space="preserve">                     Веб-камера</t>
  </si>
  <si>
    <t>чол</t>
  </si>
  <si>
    <t>од.</t>
  </si>
  <si>
    <t>к-сть</t>
  </si>
  <si>
    <t>чол.</t>
  </si>
  <si>
    <t>Професійно-технічні навчальні заклади Рівненської області</t>
  </si>
  <si>
    <t xml:space="preserve">Перелік критеріїв </t>
  </si>
  <si>
    <t>Всього</t>
  </si>
  <si>
    <t>I</t>
  </si>
  <si>
    <t xml:space="preserve">Рейтинговий показник </t>
  </si>
  <si>
    <t>II</t>
  </si>
  <si>
    <t>III</t>
  </si>
  <si>
    <t>Коефіці-єнт значи-мості</t>
  </si>
  <si>
    <t>Рейтинг професійно-технічних навчальних закладів Рівненської області 
з питань комп'ютеризації навчальних закладів, інформатизації навчального процесу</t>
  </si>
  <si>
    <t>Загальний рейтинговий бал</t>
  </si>
  <si>
    <t>Рейтинговий бал за розділом 3</t>
  </si>
  <si>
    <t>Рейтинговий бал за розділом 2</t>
  </si>
  <si>
    <t>Рейтинговий бал за розділом 1</t>
  </si>
  <si>
    <t xml:space="preserve">Рейтингове місце ПТНЗ за розділом 1 </t>
  </si>
  <si>
    <t>Сер. 
з-ня</t>
  </si>
  <si>
    <t>Рейтингове місце ПТНЗ за розділом 2</t>
  </si>
  <si>
    <t>Рейтингове місце ПТНЗ за розділом 3</t>
  </si>
  <si>
    <t>Загальне рейтингове місце</t>
  </si>
  <si>
    <r>
      <t>Рівень забезпеченості комп'ютерами навчального процесу (</t>
    </r>
    <r>
      <rPr>
        <b/>
        <sz val="10"/>
        <color indexed="9"/>
        <rFont val="Times New Roman"/>
        <family val="1"/>
      </rPr>
      <t>кількість учнів на 1 ПК</t>
    </r>
    <r>
      <rPr>
        <b/>
        <sz val="12"/>
        <color indexed="9"/>
        <rFont val="Times New Roman"/>
        <family val="1"/>
      </rPr>
      <t>)</t>
    </r>
  </si>
  <si>
    <r>
      <t>Рівень забезпеченості комп'ютерами навчального закладу
 (</t>
    </r>
    <r>
      <rPr>
        <b/>
        <sz val="10"/>
        <color indexed="9"/>
        <rFont val="Times New Roman"/>
        <family val="1"/>
      </rPr>
      <t>кількість учнів на 1 ПК</t>
    </r>
    <r>
      <rPr>
        <b/>
        <sz val="12"/>
        <color indexed="9"/>
        <rFont val="Times New Roman"/>
        <family val="1"/>
      </rPr>
      <t>)</t>
    </r>
  </si>
  <si>
    <r>
      <t>Рівень забезпеченості учнів доступом до мережі  Інтернет (</t>
    </r>
    <r>
      <rPr>
        <b/>
        <sz val="10"/>
        <color indexed="9"/>
        <rFont val="Times New Roman"/>
        <family val="1"/>
      </rPr>
      <t>кількість учнів на 1 ПК, що має вихід в Інтернет</t>
    </r>
    <r>
      <rPr>
        <b/>
        <sz val="12"/>
        <color indexed="9"/>
        <rFont val="Times New Roman"/>
        <family val="1"/>
      </rPr>
      <t>)</t>
    </r>
  </si>
  <si>
    <t>Сер.
 з-ня</t>
  </si>
  <si>
    <r>
      <t>Рівень забезпеченості педпрацівників доступом до мережі  Інтернет (</t>
    </r>
    <r>
      <rPr>
        <b/>
        <sz val="10"/>
        <color indexed="9"/>
        <rFont val="Times New Roman"/>
        <family val="1"/>
      </rPr>
      <t>кількість педпрацівників на 1 ПК, що має вихід в Інтернет</t>
    </r>
    <r>
      <rPr>
        <b/>
        <sz val="12"/>
        <color indexed="9"/>
        <rFont val="Times New Roman"/>
        <family val="1"/>
      </rPr>
      <t>)</t>
    </r>
  </si>
  <si>
    <t>% педпрацівників, які використовують комп'ютер у навчальному процесі</t>
  </si>
  <si>
    <r>
      <t>Кількість у навчальному закладу вказаного обладнання:</t>
    </r>
    <r>
      <rPr>
        <sz val="9"/>
        <rFont val="Times New Roman"/>
        <family val="1"/>
      </rPr>
      <t xml:space="preserve"> 
                        Мультимедійний проектор</t>
    </r>
  </si>
  <si>
    <t>1-2</t>
  </si>
  <si>
    <r>
      <t xml:space="preserve">Кількість </t>
    </r>
    <r>
      <rPr>
        <b/>
        <sz val="9"/>
        <rFont val="Times New Roman"/>
        <family val="1"/>
      </rPr>
      <t>всіх  навчальних приміцень</t>
    </r>
    <r>
      <rPr>
        <sz val="9"/>
        <rFont val="Times New Roman"/>
        <family val="1"/>
      </rPr>
      <t xml:space="preserve"> у закладі (навчальнх кабінетів, майстерень, лабораторій) (на кінець періоду)</t>
    </r>
  </si>
  <si>
    <r>
      <t xml:space="preserve">Кількість </t>
    </r>
    <r>
      <rPr>
        <b/>
        <sz val="9"/>
        <rFont val="Times New Roman"/>
        <family val="1"/>
      </rPr>
      <t>кабінетів комп'ютерної техніки</t>
    </r>
    <r>
      <rPr>
        <sz val="9"/>
        <rFont val="Times New Roman"/>
        <family val="1"/>
      </rPr>
      <t xml:space="preserve">  (на кінець періоду)</t>
    </r>
  </si>
  <si>
    <r>
      <t xml:space="preserve">Кількість </t>
    </r>
    <r>
      <rPr>
        <b/>
        <sz val="9"/>
        <rFont val="Times New Roman"/>
        <family val="1"/>
      </rPr>
      <t xml:space="preserve">інших навчальних кабінетів, майстерень, лабораторій </t>
    </r>
    <r>
      <rPr>
        <sz val="9"/>
        <rFont val="Times New Roman"/>
        <family val="1"/>
      </rPr>
      <t xml:space="preserve">тощо, </t>
    </r>
    <r>
      <rPr>
        <b/>
        <sz val="9"/>
        <rFont val="Times New Roman"/>
        <family val="1"/>
      </rPr>
      <t>обладнаних персональними комп'ютерами</t>
    </r>
  </si>
  <si>
    <r>
      <t xml:space="preserve">Наявність комп'ютера у </t>
    </r>
    <r>
      <rPr>
        <b/>
        <sz val="9"/>
        <rFont val="Times New Roman"/>
        <family val="1"/>
      </rPr>
      <t>бібліотеці</t>
    </r>
    <r>
      <rPr>
        <sz val="9"/>
        <rFont val="Times New Roman"/>
        <family val="1"/>
      </rPr>
      <t xml:space="preserve"> (кількість)</t>
    </r>
  </si>
  <si>
    <r>
      <t>Списано</t>
    </r>
    <r>
      <rPr>
        <sz val="9"/>
        <rFont val="Times New Roman"/>
        <family val="1"/>
      </rPr>
      <t xml:space="preserve"> персональних компютерів протягом звітного періоду (за рік)</t>
    </r>
  </si>
  <si>
    <r>
      <t xml:space="preserve">Кількість </t>
    </r>
    <r>
      <rPr>
        <b/>
        <sz val="9"/>
        <rFont val="Times New Roman"/>
        <family val="1"/>
      </rPr>
      <t>учнів</t>
    </r>
    <r>
      <rPr>
        <sz val="9"/>
        <rFont val="Times New Roman"/>
        <family val="1"/>
      </rPr>
      <t xml:space="preserve"> у профтехзакладі (на кінець періоду)</t>
    </r>
  </si>
  <si>
    <r>
      <t xml:space="preserve">Кількість </t>
    </r>
    <r>
      <rPr>
        <b/>
        <sz val="9"/>
        <rFont val="Times New Roman"/>
        <family val="1"/>
      </rPr>
      <t>педагогічних працівників</t>
    </r>
    <r>
      <rPr>
        <sz val="9"/>
        <rFont val="Times New Roman"/>
        <family val="1"/>
      </rPr>
      <t xml:space="preserve"> навчального закладу (на кінець періоду)</t>
    </r>
  </si>
  <si>
    <r>
      <t xml:space="preserve">Кількість </t>
    </r>
    <r>
      <rPr>
        <b/>
        <sz val="9"/>
        <rFont val="Times New Roman"/>
        <family val="1"/>
      </rPr>
      <t>персональних комп'ютерів на балансі</t>
    </r>
    <r>
      <rPr>
        <sz val="9"/>
        <rFont val="Times New Roman"/>
        <family val="1"/>
      </rPr>
      <t xml:space="preserve"> ПТНЗ (на кінець періоду)</t>
    </r>
  </si>
  <si>
    <r>
      <t xml:space="preserve">            З них, використовується </t>
    </r>
    <r>
      <rPr>
        <b/>
        <sz val="9"/>
        <rFont val="Times New Roman"/>
        <family val="1"/>
      </rPr>
      <t>у навчальному процесі (</t>
    </r>
    <r>
      <rPr>
        <sz val="9"/>
        <rFont val="Times New Roman"/>
        <family val="1"/>
      </rPr>
      <t>на кінець періоду)</t>
    </r>
  </si>
  <si>
    <r>
      <t xml:space="preserve">            З них, </t>
    </r>
    <r>
      <rPr>
        <b/>
        <sz val="9"/>
        <rFont val="Times New Roman"/>
        <family val="1"/>
      </rPr>
      <t>несправні і потребують ремонту або списання</t>
    </r>
    <r>
      <rPr>
        <sz val="9"/>
        <rFont val="Times New Roman"/>
        <family val="1"/>
      </rPr>
      <t xml:space="preserve"> (на кінець періоду)</t>
    </r>
  </si>
  <si>
    <r>
      <t xml:space="preserve">            З них, </t>
    </r>
    <r>
      <rPr>
        <b/>
        <sz val="9"/>
        <rFont val="Times New Roman"/>
        <family val="1"/>
      </rPr>
      <t>придбані протягом звітного періоду</t>
    </r>
  </si>
  <si>
    <r>
      <t>Кількість</t>
    </r>
    <r>
      <rPr>
        <b/>
        <sz val="9"/>
        <rFont val="Times New Roman"/>
        <family val="1"/>
      </rPr>
      <t xml:space="preserve"> усіх приміщень</t>
    </r>
    <r>
      <rPr>
        <sz val="9"/>
        <rFont val="Times New Roman"/>
        <family val="1"/>
      </rPr>
      <t xml:space="preserve"> у навчальному закладі (навчальних, адміністративних тощо), </t>
    </r>
    <r>
      <rPr>
        <b/>
        <sz val="9"/>
        <rFont val="Times New Roman"/>
        <family val="1"/>
      </rPr>
      <t>що мають вихід в Інтернет</t>
    </r>
    <r>
      <rPr>
        <sz val="9"/>
        <rFont val="Times New Roman"/>
        <family val="1"/>
      </rPr>
      <t xml:space="preserve"> (на кінець періоду)</t>
    </r>
  </si>
  <si>
    <r>
      <t xml:space="preserve">Кількість </t>
    </r>
    <r>
      <rPr>
        <b/>
        <sz val="9"/>
        <rFont val="Times New Roman"/>
        <family val="1"/>
      </rPr>
      <t>навчальнх  приміщень (</t>
    </r>
    <r>
      <rPr>
        <sz val="9"/>
        <rFont val="Times New Roman"/>
        <family val="1"/>
      </rPr>
      <t xml:space="preserve">кабінетів, майстерень, лабораторій тощо), </t>
    </r>
    <r>
      <rPr>
        <b/>
        <sz val="9"/>
        <rFont val="Times New Roman"/>
        <family val="1"/>
      </rPr>
      <t xml:space="preserve">що мають вихід в Інтернет </t>
    </r>
    <r>
      <rPr>
        <sz val="9"/>
        <rFont val="Times New Roman"/>
        <family val="1"/>
      </rPr>
      <t>(на кінець періоду)</t>
    </r>
  </si>
  <si>
    <r>
      <t xml:space="preserve">Кількість </t>
    </r>
    <r>
      <rPr>
        <b/>
        <sz val="9"/>
        <rFont val="Times New Roman"/>
        <family val="1"/>
      </rPr>
      <t>усіх персональних комп'ютерів, які мають вихід в Інтернет</t>
    </r>
    <r>
      <rPr>
        <sz val="9"/>
        <rFont val="Times New Roman"/>
        <family val="1"/>
      </rPr>
      <t xml:space="preserve"> (на кінець періоду)</t>
    </r>
  </si>
  <si>
    <r>
      <t xml:space="preserve">Кількість </t>
    </r>
    <r>
      <rPr>
        <b/>
        <sz val="9"/>
        <rFont val="Times New Roman"/>
        <family val="1"/>
      </rPr>
      <t xml:space="preserve"> персональних комп'ютерів, які використовуються в навчальному процесі і  мають вихід в Інтернет</t>
    </r>
    <r>
      <rPr>
        <sz val="9"/>
        <rFont val="Times New Roman"/>
        <family val="1"/>
      </rPr>
      <t xml:space="preserve"> (на кінець періоду)</t>
    </r>
  </si>
  <si>
    <r>
      <t xml:space="preserve">Наявність </t>
    </r>
    <r>
      <rPr>
        <b/>
        <sz val="9"/>
        <rFont val="Times New Roman"/>
        <family val="1"/>
      </rPr>
      <t>діючої електронної адреси</t>
    </r>
    <r>
      <rPr>
        <sz val="9"/>
        <rFont val="Times New Roman"/>
        <family val="1"/>
      </rPr>
      <t xml:space="preserve"> (на кінець періоду) (так - 1; ні - 0)</t>
    </r>
  </si>
  <si>
    <t xml:space="preserve">% педпрацівників, які пройшли навчання за програмою "Intel Навчання для майбутнього" на базі ПТНЗ </t>
  </si>
  <si>
    <t>К-сть педагогічних працівників,які застосовують інформаційні технології у навч.процесі (протягом періоду проводили заняття з використанням персонального комп'ютера)</t>
  </si>
  <si>
    <r>
      <t xml:space="preserve">Кількість </t>
    </r>
    <r>
      <rPr>
        <b/>
        <sz val="9"/>
        <rFont val="Times New Roman"/>
        <family val="1"/>
      </rPr>
      <t>ПК,</t>
    </r>
    <r>
      <rPr>
        <sz val="9"/>
        <rFont val="Times New Roman"/>
        <family val="1"/>
      </rPr>
      <t xml:space="preserve"> придбаних протягом </t>
    </r>
    <r>
      <rPr>
        <b/>
        <sz val="9"/>
        <rFont val="Times New Roman"/>
        <family val="1"/>
      </rPr>
      <t>звітного періоду,</t>
    </r>
    <r>
      <rPr>
        <sz val="9"/>
        <rFont val="Times New Roman"/>
        <family val="1"/>
      </rPr>
      <t xml:space="preserve"> що припадає на 100 учнів</t>
    </r>
  </si>
  <si>
    <r>
      <t xml:space="preserve">Частка </t>
    </r>
    <r>
      <rPr>
        <b/>
        <sz val="9"/>
        <rFont val="Times New Roman"/>
        <family val="1"/>
      </rPr>
      <t>несправних ПК,</t>
    </r>
    <r>
      <rPr>
        <sz val="9"/>
        <rFont val="Times New Roman"/>
        <family val="1"/>
      </rPr>
      <t xml:space="preserve"> що потребують ремонту або списання від загальної кількості, що знаходяться на балансі ПТНЗ (на кінець періоду)</t>
    </r>
  </si>
  <si>
    <r>
      <t xml:space="preserve">Частка </t>
    </r>
    <r>
      <rPr>
        <b/>
        <sz val="9"/>
        <rFont val="Times New Roman"/>
        <family val="1"/>
      </rPr>
      <t>ПК</t>
    </r>
    <r>
      <rPr>
        <sz val="9"/>
        <rFont val="Times New Roman"/>
        <family val="1"/>
      </rPr>
      <t xml:space="preserve">, які використовується </t>
    </r>
    <r>
      <rPr>
        <b/>
        <sz val="9"/>
        <rFont val="Times New Roman"/>
        <family val="1"/>
      </rPr>
      <t>в навчальному процесі</t>
    </r>
    <r>
      <rPr>
        <sz val="9"/>
        <rFont val="Times New Roman"/>
        <family val="1"/>
      </rPr>
      <t xml:space="preserve">, від загальної кількості, що перебувають на балансі ПТНЗ </t>
    </r>
  </si>
  <si>
    <r>
      <t>Загальна кількість персональниих комп'ютерів</t>
    </r>
    <r>
      <rPr>
        <sz val="9"/>
        <rFont val="Times New Roman"/>
        <family val="1"/>
      </rPr>
      <t xml:space="preserve">, які знаходяться </t>
    </r>
    <r>
      <rPr>
        <b/>
        <sz val="9"/>
        <rFont val="Times New Roman"/>
        <family val="1"/>
      </rPr>
      <t>на балансі</t>
    </r>
    <r>
      <rPr>
        <sz val="9"/>
        <rFont val="Times New Roman"/>
        <family val="1"/>
      </rPr>
      <t xml:space="preserve"> навчального закладу, що припадає на 100 учнів (на кінець періоду)</t>
    </r>
  </si>
  <si>
    <r>
      <t xml:space="preserve">Кількість </t>
    </r>
    <r>
      <rPr>
        <b/>
        <sz val="9"/>
        <rFont val="Times New Roman"/>
        <family val="1"/>
      </rPr>
      <t>інших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навчальних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кабінетів,</t>
    </r>
    <r>
      <rPr>
        <sz val="9"/>
        <rFont val="Times New Roman"/>
        <family val="1"/>
      </rPr>
      <t xml:space="preserve"> майстерень, лабораторій тощо, </t>
    </r>
    <r>
      <rPr>
        <b/>
        <sz val="9"/>
        <rFont val="Times New Roman"/>
        <family val="1"/>
      </rPr>
      <t>обладнаних персональними комп'ютерами,</t>
    </r>
    <r>
      <rPr>
        <sz val="9"/>
        <rFont val="Times New Roman"/>
        <family val="1"/>
      </rPr>
      <t xml:space="preserve"> що припадає на 100 учнів</t>
    </r>
  </si>
  <si>
    <r>
      <t xml:space="preserve">Частка </t>
    </r>
    <r>
      <rPr>
        <b/>
        <sz val="9"/>
        <rFont val="Times New Roman"/>
        <family val="1"/>
      </rPr>
      <t>навчальних приміщень обладнаних комп'ютерною технікою</t>
    </r>
    <r>
      <rPr>
        <sz val="9"/>
        <rFont val="Times New Roman"/>
        <family val="1"/>
      </rPr>
      <t xml:space="preserve"> (від загальної кількості навчальних приміщень)</t>
    </r>
  </si>
  <si>
    <r>
      <t xml:space="preserve">Бал, за обладнання </t>
    </r>
    <r>
      <rPr>
        <b/>
        <sz val="9"/>
        <rFont val="Times New Roman"/>
        <family val="1"/>
      </rPr>
      <t>бібліотеки</t>
    </r>
    <r>
      <rPr>
        <sz val="9"/>
        <rFont val="Times New Roman"/>
        <family val="1"/>
      </rPr>
      <t xml:space="preserve"> персональною комп'ютерною технікою.</t>
    </r>
  </si>
  <si>
    <r>
      <t xml:space="preserve">Бал за кількість </t>
    </r>
    <r>
      <rPr>
        <b/>
        <sz val="9"/>
        <rFont val="Times New Roman"/>
        <family val="1"/>
      </rPr>
      <t>приміщень</t>
    </r>
    <r>
      <rPr>
        <sz val="9"/>
        <rFont val="Times New Roman"/>
        <family val="1"/>
      </rPr>
      <t xml:space="preserve"> навчального закладу, що </t>
    </r>
    <r>
      <rPr>
        <b/>
        <sz val="9"/>
        <rFont val="Times New Roman"/>
        <family val="1"/>
      </rPr>
      <t xml:space="preserve">мають доступ до мережі Інтернет </t>
    </r>
  </si>
  <si>
    <r>
      <t>Частка навчальнх приміщень</t>
    </r>
    <r>
      <rPr>
        <sz val="9"/>
        <rFont val="Times New Roman"/>
        <family val="1"/>
      </rPr>
      <t xml:space="preserve"> (кабінетів, майстерень, лабораторій) </t>
    </r>
    <r>
      <rPr>
        <b/>
        <sz val="9"/>
        <rFont val="Times New Roman"/>
        <family val="1"/>
      </rPr>
      <t xml:space="preserve"> від загальної кількості навчальних приміщень, що мають вихід в Інтернет</t>
    </r>
    <r>
      <rPr>
        <sz val="9"/>
        <rFont val="Times New Roman"/>
        <family val="1"/>
      </rPr>
      <t xml:space="preserve"> (на кінець періоду)</t>
    </r>
  </si>
  <si>
    <r>
      <t xml:space="preserve">Частка ПК, які мають вихід в Інтернет  від загальної кількості, </t>
    </r>
    <r>
      <rPr>
        <sz val="9"/>
        <rFont val="Times New Roman"/>
        <family val="1"/>
      </rPr>
      <t xml:space="preserve">що стоять </t>
    </r>
    <r>
      <rPr>
        <b/>
        <sz val="9"/>
        <rFont val="Times New Roman"/>
        <family val="1"/>
      </rPr>
      <t>на балансі ПТНЗ</t>
    </r>
    <r>
      <rPr>
        <sz val="9"/>
        <rFont val="Times New Roman"/>
        <family val="1"/>
      </rPr>
      <t xml:space="preserve"> (на кінець періоду)</t>
    </r>
  </si>
  <si>
    <r>
      <t xml:space="preserve">Частка  персональних комп'ютерів, які використовуються в навчальному процесі і  мають вихід в Інтернет </t>
    </r>
    <r>
      <rPr>
        <sz val="9"/>
        <rFont val="Times New Roman"/>
        <family val="1"/>
      </rPr>
      <t>від</t>
    </r>
    <r>
      <rPr>
        <b/>
        <sz val="9"/>
        <rFont val="Times New Roman"/>
        <family val="1"/>
      </rPr>
      <t xml:space="preserve"> кількості  ПК, що використовуються у навчальному процесі</t>
    </r>
    <r>
      <rPr>
        <sz val="9"/>
        <rFont val="Times New Roman"/>
        <family val="1"/>
      </rPr>
      <t xml:space="preserve"> (на кінець періоду)</t>
    </r>
  </si>
  <si>
    <r>
      <t>Забезпеченість учнів доступом до Інтернет</t>
    </r>
    <r>
      <rPr>
        <sz val="9"/>
        <rFont val="Times New Roman"/>
        <family val="1"/>
      </rPr>
      <t xml:space="preserve"> (Кількість ПК, які мають вихід в Інтернет на 100 учнів)</t>
    </r>
  </si>
  <si>
    <r>
      <t>Забезпеченість педпрацівників доступом до Інтернет</t>
    </r>
    <r>
      <rPr>
        <sz val="9"/>
        <rFont val="Times New Roman"/>
        <family val="1"/>
      </rPr>
      <t xml:space="preserve"> (Кількість ПК, які мають вихід в Інтернет на 10 педпрацівників)</t>
    </r>
  </si>
  <si>
    <r>
      <t xml:space="preserve">Забезпеченість учнів доступом до мережі Інтернет в ході навчального процесу </t>
    </r>
    <r>
      <rPr>
        <sz val="9"/>
        <rFont val="Times New Roman"/>
        <family val="1"/>
      </rPr>
      <t>(Кількість ПК, які використовуються в навчальному процесі і мають вихід в Інтернет на 100 учнів)</t>
    </r>
  </si>
  <si>
    <r>
      <t xml:space="preserve">Бал за наявність </t>
    </r>
    <r>
      <rPr>
        <b/>
        <sz val="9"/>
        <rFont val="Times New Roman"/>
        <family val="1"/>
      </rPr>
      <t>діючої  адреси електронної  пошти</t>
    </r>
    <r>
      <rPr>
        <sz val="9"/>
        <rFont val="Times New Roman"/>
        <family val="1"/>
      </rPr>
      <t xml:space="preserve"> (на кінець періоду) </t>
    </r>
  </si>
  <si>
    <r>
      <t xml:space="preserve">Наявність </t>
    </r>
    <r>
      <rPr>
        <b/>
        <sz val="9"/>
        <rFont val="Times New Roman"/>
        <family val="1"/>
      </rPr>
      <t>доступу бібліотеки до мережі Інтернет</t>
    </r>
    <r>
      <rPr>
        <sz val="9"/>
        <rFont val="Times New Roman"/>
        <family val="1"/>
      </rPr>
      <t xml:space="preserve"> (1 - за кожен ПК, що має доступ до мережі Інтернет)</t>
    </r>
  </si>
  <si>
    <r>
      <t xml:space="preserve">Бал за наявність  за </t>
    </r>
    <r>
      <rPr>
        <b/>
        <sz val="9"/>
        <rFont val="Times New Roman"/>
        <family val="1"/>
      </rPr>
      <t>наявність доступу бібліотеки  до мережі Інтернет</t>
    </r>
    <r>
      <rPr>
        <sz val="9"/>
        <rFont val="Times New Roman"/>
        <family val="1"/>
      </rPr>
      <t xml:space="preserve"> (1 - за кожний ПК)</t>
    </r>
  </si>
  <si>
    <t>Впровадження інформаційно-комунікаційних технологій в навчально-виробничий процес</t>
  </si>
  <si>
    <r>
      <t xml:space="preserve">Бал за </t>
    </r>
    <r>
      <rPr>
        <b/>
        <sz val="9"/>
        <rFont val="Times New Roman"/>
        <family val="1"/>
      </rPr>
      <t>кількість  навчальних  приміщень</t>
    </r>
    <r>
      <rPr>
        <sz val="9"/>
        <rFont val="Times New Roman"/>
        <family val="1"/>
      </rPr>
      <t xml:space="preserve"> (кабінетів, майстерень, лабораторій тощо), що </t>
    </r>
    <r>
      <rPr>
        <b/>
        <sz val="9"/>
        <rFont val="Times New Roman"/>
        <family val="1"/>
      </rPr>
      <t xml:space="preserve">мають вихід в Інтернет </t>
    </r>
    <r>
      <rPr>
        <sz val="9"/>
        <rFont val="Times New Roman"/>
        <family val="1"/>
      </rPr>
      <t xml:space="preserve">(на кінець періоду) </t>
    </r>
  </si>
  <si>
    <r>
      <t xml:space="preserve">Частка педагогічних працівників,які </t>
    </r>
    <r>
      <rPr>
        <b/>
        <sz val="9"/>
        <rFont val="Times New Roman"/>
        <family val="1"/>
      </rPr>
      <t>застосовують інформаційні технології у навчальному процесі</t>
    </r>
    <r>
      <rPr>
        <sz val="9"/>
        <rFont val="Times New Roman"/>
        <family val="1"/>
      </rPr>
      <t xml:space="preserve"> (протягом періоду проводили заняття з використанням персонального комп'ютера) від загальної кількості педпрацівників</t>
    </r>
  </si>
  <si>
    <t xml:space="preserve">Забезпечення можливостями Інтернет навчально-виробничого процесу у ПТНЗ </t>
  </si>
  <si>
    <t xml:space="preserve">Забезпечення комп'ютерним обладнанням ПТНЗ </t>
  </si>
  <si>
    <t>13-14</t>
  </si>
  <si>
    <t>Кількість педпрацівнків закладу, які розробляють власні ЕЗНП</t>
  </si>
  <si>
    <t>бали</t>
  </si>
  <si>
    <t>!</t>
  </si>
  <si>
    <t>Широкоформатний TV-приймач з USB-входом (для підключення ПК)</t>
  </si>
  <si>
    <r>
      <t xml:space="preserve">Наявність </t>
    </r>
    <r>
      <rPr>
        <b/>
        <sz val="9"/>
        <rFont val="Times New Roman"/>
        <family val="1"/>
      </rPr>
      <t xml:space="preserve">доступу гуртожитку до мережі Інтернет </t>
    </r>
    <r>
      <rPr>
        <sz val="9"/>
        <rFont val="Times New Roman"/>
        <family val="1"/>
      </rPr>
      <t>(1 - за кожен ПК, що має доступ до мережі Інтернет)</t>
    </r>
  </si>
  <si>
    <r>
      <t xml:space="preserve">Бал, за обладнання </t>
    </r>
    <r>
      <rPr>
        <b/>
        <sz val="9"/>
        <rFont val="Times New Roman"/>
        <family val="1"/>
      </rPr>
      <t>гуртожитку</t>
    </r>
    <r>
      <rPr>
        <sz val="9"/>
        <rFont val="Times New Roman"/>
        <family val="1"/>
      </rPr>
      <t xml:space="preserve"> персональною комп'ютерною технікою.</t>
    </r>
  </si>
  <si>
    <r>
      <t xml:space="preserve">Наявність комп'ютера у </t>
    </r>
    <r>
      <rPr>
        <b/>
        <sz val="9"/>
        <rFont val="Times New Roman"/>
        <family val="1"/>
      </rPr>
      <t>гуртожитку</t>
    </r>
    <r>
      <rPr>
        <sz val="9"/>
        <rFont val="Times New Roman"/>
        <family val="1"/>
      </rPr>
      <t xml:space="preserve"> (кількість)</t>
    </r>
  </si>
  <si>
    <r>
      <t xml:space="preserve">Бал за </t>
    </r>
    <r>
      <rPr>
        <b/>
        <sz val="9"/>
        <rFont val="Times New Roman"/>
        <family val="1"/>
      </rPr>
      <t>участь</t>
    </r>
    <r>
      <rPr>
        <sz val="9"/>
        <rFont val="Times New Roman"/>
        <family val="1"/>
      </rPr>
      <t xml:space="preserve"> педпрацівників профтехзакладів</t>
    </r>
    <r>
      <rPr>
        <b/>
        <sz val="9"/>
        <rFont val="Times New Roman"/>
        <family val="1"/>
      </rPr>
      <t xml:space="preserve">  в роботі  обласної  методсекції </t>
    </r>
    <r>
      <rPr>
        <sz val="9"/>
        <rFont val="Times New Roman"/>
        <family val="1"/>
      </rPr>
      <t>педпрацівників комп'ютерних дисциплін (за кількість підготовлених питань)</t>
    </r>
  </si>
  <si>
    <r>
      <t xml:space="preserve">Частка педпрацівників ПТНЗ, які розробляють </t>
    </r>
    <r>
      <rPr>
        <b/>
        <sz val="9"/>
        <rFont val="Times New Roman"/>
        <family val="1"/>
      </rPr>
      <t>власні електронні засоби навчального призначенн</t>
    </r>
    <r>
      <rPr>
        <sz val="9"/>
        <rFont val="Times New Roman"/>
        <family val="1"/>
      </rPr>
      <t>я</t>
    </r>
  </si>
  <si>
    <r>
      <t xml:space="preserve">Кількість </t>
    </r>
    <r>
      <rPr>
        <b/>
        <sz val="9"/>
        <rFont val="Times New Roman"/>
        <family val="1"/>
      </rPr>
      <t>електронних засобів навчального призначення</t>
    </r>
    <r>
      <rPr>
        <sz val="9"/>
        <rFont val="Times New Roman"/>
        <family val="1"/>
      </rPr>
      <t>, які використовуються у навчально-виробничому процесі , що припадають на одного педпрацівника</t>
    </r>
  </si>
  <si>
    <r>
      <t xml:space="preserve">Кількість </t>
    </r>
    <r>
      <rPr>
        <b/>
        <sz val="9"/>
        <rFont val="Times New Roman"/>
        <family val="1"/>
      </rPr>
      <t xml:space="preserve">електронних засобів навчального призначення </t>
    </r>
    <r>
      <rPr>
        <sz val="9"/>
        <rFont val="Times New Roman"/>
        <family val="1"/>
      </rPr>
      <t>(ЕЗНП), які використовуються у навчальному процесі у ПТНЗ</t>
    </r>
  </si>
  <si>
    <r>
      <t xml:space="preserve">Кількість  </t>
    </r>
    <r>
      <rPr>
        <b/>
        <sz val="9"/>
        <rFont val="Times New Roman"/>
        <family val="1"/>
      </rPr>
      <t>ЕЗНП, розроблених педпрацівниками</t>
    </r>
    <r>
      <rPr>
        <sz val="9"/>
        <rFont val="Times New Roman"/>
        <family val="1"/>
      </rPr>
      <t xml:space="preserve"> навчального закладу</t>
    </r>
  </si>
  <si>
    <r>
      <t xml:space="preserve">Проведення обласних </t>
    </r>
    <r>
      <rPr>
        <b/>
        <sz val="9"/>
        <rFont val="Times New Roman"/>
        <family val="1"/>
      </rPr>
      <t xml:space="preserve">методсекцій педпрацівників комп'ютерних дисциплін та конкурсів на базі ПТНЗ </t>
    </r>
    <r>
      <rPr>
        <sz val="9"/>
        <rFont val="Times New Roman"/>
        <family val="1"/>
      </rPr>
      <t xml:space="preserve">у звітному році (так-1, ні-0); </t>
    </r>
  </si>
  <si>
    <r>
      <t xml:space="preserve">Бал за  за </t>
    </r>
    <r>
      <rPr>
        <b/>
        <sz val="9"/>
        <rFont val="Times New Roman"/>
        <family val="1"/>
      </rPr>
      <t>проведення обласних методсекцій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та конкурсів комп'ютерного напрямку</t>
    </r>
    <r>
      <rPr>
        <sz val="9"/>
        <rFont val="Times New Roman"/>
        <family val="1"/>
      </rPr>
      <t xml:space="preserve"> на базі профтехзакладу</t>
    </r>
  </si>
  <si>
    <r>
      <t xml:space="preserve">Бал за </t>
    </r>
    <r>
      <rPr>
        <b/>
        <sz val="9"/>
        <rFont val="Times New Roman"/>
        <family val="1"/>
      </rPr>
      <t xml:space="preserve">кількість електронних засобів навчального призначення, </t>
    </r>
    <r>
      <rPr>
        <sz val="9"/>
        <rFont val="Times New Roman"/>
        <family val="1"/>
      </rPr>
      <t>що використовуються у навчальному процесі (&lt;50 ЕЗНП - 1 бал; &gt;=50 і &lt;100 ЕЗНП - 2 бали; &gt;=100 ЕЗНП - 3 бали)</t>
    </r>
  </si>
  <si>
    <r>
      <t xml:space="preserve">Бал за наявність  за </t>
    </r>
    <r>
      <rPr>
        <b/>
        <sz val="9"/>
        <rFont val="Times New Roman"/>
        <family val="1"/>
      </rPr>
      <t>наявність доступу гуртожитку  до мережі Інтернет</t>
    </r>
    <r>
      <rPr>
        <sz val="9"/>
        <rFont val="Times New Roman"/>
        <family val="1"/>
      </rPr>
      <t xml:space="preserve"> (1 - за кожний ПК)</t>
    </r>
  </si>
  <si>
    <t>станом на 31.12.2012</t>
  </si>
  <si>
    <t>Бали</t>
  </si>
  <si>
    <t>Участь у КОНКУРСІ НА КРАЩИЙ ВЕБ-САЙТ НАВЧАЛЬНОГО ЗАКЛАДУ „ВЕБ-САЙТ – ОБЛИЧЧЯ УСПІХУ“ (за призові місця-3, 2, 1 бал; не призери, але відмічені серед кращиха- +0,5 бали)</t>
  </si>
  <si>
    <t>Участь в Інтернет-виставці відеопрезентацій на тему „МІЙ ЗАКЛАД - МОЯ ГОРДІСТЬ“  (0-1 бал - за участь); +за призові місця-3, 2, 1 бал; не призери, але відмічені серед кращиха - +0,5 бали)</t>
  </si>
  <si>
    <r>
      <t>Участь</t>
    </r>
    <r>
      <rPr>
        <sz val="9"/>
        <rFont val="Times New Roman"/>
        <family val="1"/>
      </rPr>
      <t xml:space="preserve"> в обласній </t>
    </r>
    <r>
      <rPr>
        <b/>
        <sz val="9"/>
        <rFont val="Times New Roman"/>
        <family val="1"/>
      </rPr>
      <t>секції</t>
    </r>
    <r>
      <rPr>
        <sz val="9"/>
        <rFont val="Times New Roman"/>
        <family val="1"/>
      </rPr>
      <t xml:space="preserve"> педпрацівників комп'ютерних дисциплін на базі ПТНЗ у звітному році (18.04.13 -1 бал)+0,5 бала за підготовку питаннЬ секції   ВПУ № 1 м. Рівне</t>
    </r>
  </si>
  <si>
    <r>
      <t>Участь</t>
    </r>
    <r>
      <rPr>
        <sz val="9"/>
        <rFont val="Times New Roman"/>
        <family val="1"/>
      </rPr>
      <t xml:space="preserve"> в обласній </t>
    </r>
    <r>
      <rPr>
        <b/>
        <sz val="9"/>
        <rFont val="Times New Roman"/>
        <family val="1"/>
      </rPr>
      <t>секції</t>
    </r>
    <r>
      <rPr>
        <sz val="9"/>
        <rFont val="Times New Roman"/>
        <family val="1"/>
      </rPr>
      <t xml:space="preserve"> педпрацівників комп'ютерних дисциплін на базі ПТНЗ у звітному році (17.10.13 -1 бал)+0,5 бала за підготовку питання секції  ДПТНЗ „Сарненський професійний аграрний ліцей“</t>
    </r>
  </si>
  <si>
    <t>Участь в КОНКУРСІ ВЕБ-САЙТІВ ПТНЗ (0 або 1 бал - за участь; +за призові місця-3, 2, 1 бал);  не призери, але відзначено як кращі -  0,5 бала)</t>
  </si>
  <si>
    <r>
      <t xml:space="preserve">Участь у </t>
    </r>
    <r>
      <rPr>
        <b/>
        <sz val="9"/>
        <rFont val="Times New Roman"/>
        <family val="1"/>
      </rPr>
      <t>Міжнародному конкурсі з веб-дизайну та комп’ютерної графіки</t>
    </r>
    <r>
      <rPr>
        <sz val="9"/>
        <rFont val="Times New Roman"/>
        <family val="1"/>
      </rPr>
      <t xml:space="preserve"> (за призові місця - 5, 4, 3 бали)</t>
    </r>
  </si>
  <si>
    <r>
      <t xml:space="preserve">Кількість педагогічних працівників навчального закладу, </t>
    </r>
    <r>
      <rPr>
        <b/>
        <sz val="9"/>
        <rFont val="Times New Roman"/>
        <family val="1"/>
      </rPr>
      <t>що пройшли навчання за програмою "Intel® Навчання для майбутнього</t>
    </r>
    <r>
      <rPr>
        <sz val="9"/>
        <rFont val="Times New Roman"/>
        <family val="1"/>
      </rPr>
      <t xml:space="preserve">" на базі профтехзакладів області та в системі ПТО у </t>
    </r>
    <r>
      <rPr>
        <b/>
        <sz val="9"/>
        <rFont val="Times New Roman"/>
        <family val="1"/>
      </rPr>
      <t>поточному році</t>
    </r>
    <r>
      <rPr>
        <sz val="9"/>
        <rFont val="Times New Roman"/>
        <family val="1"/>
      </rPr>
      <t xml:space="preserve"> </t>
    </r>
  </si>
  <si>
    <r>
      <t xml:space="preserve">Кількість педагогічних працівників навчального закладу, </t>
    </r>
    <r>
      <rPr>
        <b/>
        <sz val="9"/>
        <rFont val="Times New Roman"/>
        <family val="1"/>
      </rPr>
      <t>що пройшли навчання за програмою "Intel® Навчання для майбутнього"</t>
    </r>
    <r>
      <rPr>
        <sz val="9"/>
        <rFont val="Times New Roman"/>
        <family val="1"/>
      </rPr>
      <t xml:space="preserve"> на базі профтехзакладів області та у системі ПТО</t>
    </r>
  </si>
  <si>
    <r>
      <t xml:space="preserve">Частка педагогічних працівників навчального закладу, що пройшли </t>
    </r>
    <r>
      <rPr>
        <b/>
        <sz val="9"/>
        <rFont val="Times New Roman"/>
        <family val="1"/>
      </rPr>
      <t>навчання за програмою "Intel® Навчання для майбутнього" на базі ПТНЗ області та системі ПТО</t>
    </r>
    <r>
      <rPr>
        <sz val="9"/>
        <rFont val="Times New Roman"/>
        <family val="1"/>
      </rPr>
      <t xml:space="preserve"> від загальної кількості педпрацівників</t>
    </r>
  </si>
  <si>
    <r>
      <t xml:space="preserve">Частка педагогічних працівників навчального закладу, що пройшли </t>
    </r>
    <r>
      <rPr>
        <b/>
        <sz val="9"/>
        <rFont val="Times New Roman"/>
        <family val="1"/>
      </rPr>
      <t>навчання за програмою "Intel® Навчання для майбутнього" на базі ПТНЗ області та системі ПТО у поточному році</t>
    </r>
    <r>
      <rPr>
        <sz val="9"/>
        <rFont val="Times New Roman"/>
        <family val="1"/>
      </rPr>
      <t xml:space="preserve"> від загальної кількості педпрацівників</t>
    </r>
  </si>
  <si>
    <r>
      <t xml:space="preserve">Кількість </t>
    </r>
    <r>
      <rPr>
        <b/>
        <sz val="9"/>
        <rFont val="Times New Roman"/>
        <family val="1"/>
      </rPr>
      <t>власних електронних засобів навчального призначення</t>
    </r>
    <r>
      <rPr>
        <sz val="9"/>
        <rFont val="Times New Roman"/>
        <family val="1"/>
      </rPr>
      <t>, які використовуються у навчально-виробничому процесі, що припадають на одного педпрацівника</t>
    </r>
  </si>
  <si>
    <r>
      <t>Бал за</t>
    </r>
    <r>
      <rPr>
        <b/>
        <sz val="9"/>
        <rFont val="Times New Roman"/>
        <family val="1"/>
      </rPr>
      <t xml:space="preserve"> участь в конурсах та виставках</t>
    </r>
    <r>
      <rPr>
        <sz val="9"/>
        <rFont val="Times New Roman"/>
        <family val="1"/>
      </rPr>
      <t xml:space="preserve"> компютерного спрямування у 2013 році</t>
    </r>
  </si>
  <si>
    <r>
      <t>Загальна кількість персональниих комп'ютерів,</t>
    </r>
    <r>
      <rPr>
        <sz val="9"/>
        <rFont val="Times New Roman"/>
        <family val="1"/>
      </rPr>
      <t xml:space="preserve"> які знаходяться на балансі навчального закладу і використовуються</t>
    </r>
    <r>
      <rPr>
        <b/>
        <sz val="9"/>
        <rFont val="Times New Roman"/>
        <family val="1"/>
      </rPr>
      <t xml:space="preserve"> в навчальному процесі,</t>
    </r>
    <r>
      <rPr>
        <sz val="9"/>
        <rFont val="Times New Roman"/>
        <family val="1"/>
      </rPr>
      <t xml:space="preserve"> що припадає на 100 учнів + </t>
    </r>
    <r>
      <rPr>
        <sz val="9"/>
        <color indexed="62"/>
        <rFont val="Times New Roman"/>
        <family val="1"/>
      </rPr>
      <t>бал за кількість ПК (0,01 бали за 1 ПК)</t>
    </r>
  </si>
  <si>
    <r>
      <t xml:space="preserve">Кількість </t>
    </r>
    <r>
      <rPr>
        <b/>
        <sz val="9"/>
        <rFont val="Times New Roman"/>
        <family val="1"/>
      </rPr>
      <t>мультимедійних проекторів,</t>
    </r>
    <r>
      <rPr>
        <sz val="9"/>
        <rFont val="Times New Roman"/>
        <family val="1"/>
      </rPr>
      <t xml:space="preserve"> що припадає на 10 педпрацівників+</t>
    </r>
    <r>
      <rPr>
        <sz val="9"/>
        <color indexed="62"/>
        <rFont val="Times New Roman"/>
        <family val="1"/>
      </rPr>
      <t>бал за кількість (0,01 бали за 1 од.)</t>
    </r>
  </si>
  <si>
    <r>
      <t xml:space="preserve">Кількість </t>
    </r>
    <r>
      <rPr>
        <b/>
        <sz val="9"/>
        <rFont val="Times New Roman"/>
        <family val="1"/>
      </rPr>
      <t>мультимедійних дошок,</t>
    </r>
    <r>
      <rPr>
        <sz val="9"/>
        <rFont val="Times New Roman"/>
        <family val="1"/>
      </rPr>
      <t xml:space="preserve"> що припадає на 10 педпрацівників </t>
    </r>
    <r>
      <rPr>
        <sz val="9"/>
        <color indexed="62"/>
        <rFont val="Times New Roman"/>
        <family val="1"/>
      </rPr>
      <t>+бал за кількість (0,01 бали за 1 од.)</t>
    </r>
  </si>
  <si>
    <r>
      <t>Кількість</t>
    </r>
    <r>
      <rPr>
        <b/>
        <sz val="9"/>
        <rFont val="Times New Roman"/>
        <family val="1"/>
      </rPr>
      <t xml:space="preserve"> TV з USB-входом,</t>
    </r>
    <r>
      <rPr>
        <sz val="9"/>
        <rFont val="Times New Roman"/>
        <family val="1"/>
      </rPr>
      <t xml:space="preserve"> що припадає на 10 педпрацівників+</t>
    </r>
    <r>
      <rPr>
        <sz val="9"/>
        <color indexed="62"/>
        <rFont val="Times New Roman"/>
        <family val="1"/>
      </rPr>
      <t>бал за кількість (0,01 бали за 1 од.)</t>
    </r>
  </si>
  <si>
    <r>
      <t xml:space="preserve">Кількість </t>
    </r>
    <r>
      <rPr>
        <b/>
        <sz val="9"/>
        <rFont val="Times New Roman"/>
        <family val="1"/>
      </rPr>
      <t>цифрових відеокамер,</t>
    </r>
    <r>
      <rPr>
        <sz val="9"/>
        <rFont val="Times New Roman"/>
        <family val="1"/>
      </rPr>
      <t xml:space="preserve"> що припадає на 10 педпрацівників+</t>
    </r>
    <r>
      <rPr>
        <sz val="9"/>
        <color indexed="62"/>
        <rFont val="Times New Roman"/>
        <family val="1"/>
      </rPr>
      <t>бал за кількість (0,01 бали за 1 од.)</t>
    </r>
  </si>
  <si>
    <r>
      <t xml:space="preserve">Кількість </t>
    </r>
    <r>
      <rPr>
        <b/>
        <sz val="9"/>
        <rFont val="Times New Roman"/>
        <family val="1"/>
      </rPr>
      <t>цифрових фотоапаратів,</t>
    </r>
    <r>
      <rPr>
        <sz val="9"/>
        <rFont val="Times New Roman"/>
        <family val="1"/>
      </rPr>
      <t xml:space="preserve"> що припадає на 10 педпрацівників +</t>
    </r>
    <r>
      <rPr>
        <sz val="9"/>
        <color indexed="62"/>
        <rFont val="Times New Roman"/>
        <family val="1"/>
      </rPr>
      <t>бал за кількість (0,01 бали за 1 од.)</t>
    </r>
  </si>
  <si>
    <r>
      <t xml:space="preserve">Кількість </t>
    </r>
    <r>
      <rPr>
        <b/>
        <sz val="9"/>
        <rFont val="Times New Roman"/>
        <family val="1"/>
      </rPr>
      <t>веб-камер,</t>
    </r>
    <r>
      <rPr>
        <sz val="9"/>
        <rFont val="Times New Roman"/>
        <family val="1"/>
      </rPr>
      <t xml:space="preserve"> що припадає на 10 педпрацівників+</t>
    </r>
    <r>
      <rPr>
        <sz val="9"/>
        <color indexed="62"/>
        <rFont val="Times New Roman"/>
        <family val="1"/>
      </rPr>
      <t>бал за кількість (0,01 бали за 1 од.)</t>
    </r>
  </si>
  <si>
    <r>
      <t>Кількість кабінетів</t>
    </r>
    <r>
      <rPr>
        <sz val="9"/>
        <rFont val="Times New Roman"/>
        <family val="1"/>
      </rPr>
      <t xml:space="preserve"> комп'ютерної техніки, що припадає на 100 учнів+</t>
    </r>
    <r>
      <rPr>
        <sz val="9"/>
        <color indexed="62"/>
        <rFont val="Times New Roman"/>
        <family val="1"/>
      </rPr>
      <t>бал за кількість (0,01 бали за 1 од.)</t>
    </r>
  </si>
  <si>
    <r>
      <t>Бал за наявність</t>
    </r>
    <r>
      <rPr>
        <b/>
        <sz val="9"/>
        <rFont val="Times New Roman"/>
        <family val="1"/>
      </rPr>
      <t xml:space="preserve"> діючого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Інтернет-сайту</t>
    </r>
    <r>
      <rPr>
        <sz val="9"/>
        <rFont val="Times New Roman"/>
        <family val="1"/>
      </rPr>
      <t xml:space="preserve"> навчального закладу </t>
    </r>
  </si>
  <si>
    <r>
      <t>Наявність</t>
    </r>
    <r>
      <rPr>
        <b/>
        <sz val="9"/>
        <rFont val="Times New Roman"/>
        <family val="1"/>
      </rPr>
      <t xml:space="preserve"> діючого</t>
    </r>
    <r>
      <rPr>
        <sz val="9"/>
        <rFont val="Times New Roman"/>
        <family val="1"/>
      </rPr>
      <t xml:space="preserve"> Інтернет-сайту навчального закладу (на кінець періоду) ) (так - 1; ні - 0) </t>
    </r>
  </si>
  <si>
    <t>Вхідні дані станом на 01.01.2014</t>
  </si>
  <si>
    <r>
      <t>Рівень забезпеченості учнів доступом до мережі  Інтернет в ході навчального процесу (</t>
    </r>
    <r>
      <rPr>
        <b/>
        <sz val="10"/>
        <color indexed="9"/>
        <rFont val="Times New Roman"/>
        <family val="1"/>
      </rPr>
      <t>кількість учнів на 1 ПК, що має вихід в Інтернет</t>
    </r>
    <r>
      <rPr>
        <b/>
        <sz val="12"/>
        <color indexed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</si>
</sst>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72">
    <font>
      <sz val="10"/>
      <name val="Arial Cyr"/>
      <family val="0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8"/>
      <name val="Tahoma"/>
      <family val="2"/>
    </font>
    <font>
      <sz val="8"/>
      <name val="Times New Roman Cyr"/>
      <family val="1"/>
    </font>
    <font>
      <sz val="8"/>
      <name val="Times New Roman CE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43"/>
      <name val="Times New Roman"/>
      <family val="1"/>
    </font>
    <font>
      <sz val="10"/>
      <color indexed="43"/>
      <name val="Arial Cyr"/>
      <family val="0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6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center" vertical="center"/>
    </xf>
    <xf numFmtId="0" fontId="20" fillId="40" borderId="1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/>
    </xf>
    <xf numFmtId="0" fontId="3" fillId="41" borderId="13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/>
    </xf>
    <xf numFmtId="0" fontId="1" fillId="41" borderId="14" xfId="0" applyFont="1" applyFill="1" applyBorder="1" applyAlignment="1">
      <alignment/>
    </xf>
    <xf numFmtId="0" fontId="6" fillId="38" borderId="13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/>
    </xf>
    <xf numFmtId="0" fontId="3" fillId="39" borderId="16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3" fillId="42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3" fillId="34" borderId="12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9" fillId="36" borderId="12" xfId="0" applyFont="1" applyFill="1" applyBorder="1" applyAlignment="1" applyProtection="1">
      <alignment horizontal="center" vertical="center" wrapText="1"/>
      <protection hidden="1"/>
    </xf>
    <xf numFmtId="0" fontId="9" fillId="4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vertical="center" wrapText="1"/>
      <protection hidden="1"/>
    </xf>
    <xf numFmtId="0" fontId="4" fillId="38" borderId="13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 quotePrefix="1">
      <alignment horizontal="center" vertical="center" wrapText="1"/>
      <protection hidden="1"/>
    </xf>
    <xf numFmtId="0" fontId="6" fillId="37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6" fillId="40" borderId="10" xfId="0" applyFont="1" applyFill="1" applyBorder="1" applyAlignment="1" applyProtection="1">
      <alignment horizontal="center" vertical="center"/>
      <protection hidden="1"/>
    </xf>
    <xf numFmtId="0" fontId="1" fillId="37" borderId="18" xfId="0" applyFont="1" applyFill="1" applyBorder="1" applyAlignment="1" applyProtection="1">
      <alignment horizontal="center"/>
      <protection hidden="1"/>
    </xf>
    <xf numFmtId="0" fontId="4" fillId="38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 quotePrefix="1">
      <alignment horizontal="center" vertical="center"/>
      <protection hidden="1"/>
    </xf>
    <xf numFmtId="0" fontId="5" fillId="0" borderId="10" xfId="0" applyFont="1" applyBorder="1" applyAlignment="1" applyProtection="1" quotePrefix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6" fillId="37" borderId="14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 quotePrefix="1">
      <alignment horizontal="center" vertical="center"/>
      <protection hidden="1"/>
    </xf>
    <xf numFmtId="0" fontId="18" fillId="0" borderId="10" xfId="0" applyFont="1" applyFill="1" applyBorder="1" applyAlignment="1" applyProtection="1" quotePrefix="1">
      <alignment horizontal="center" vertical="center"/>
      <protection hidden="1"/>
    </xf>
    <xf numFmtId="0" fontId="1" fillId="0" borderId="12" xfId="0" applyFont="1" applyBorder="1" applyAlignment="1" applyProtection="1" quotePrefix="1">
      <alignment horizontal="center" vertical="center"/>
      <protection hidden="1"/>
    </xf>
    <xf numFmtId="0" fontId="15" fillId="0" borderId="10" xfId="0" applyFont="1" applyFill="1" applyBorder="1" applyAlignment="1" applyProtection="1" quotePrefix="1">
      <alignment horizontal="center" vertical="center"/>
      <protection hidden="1"/>
    </xf>
    <xf numFmtId="0" fontId="9" fillId="39" borderId="10" xfId="0" applyFont="1" applyFill="1" applyBorder="1" applyAlignment="1" applyProtection="1">
      <alignment horizontal="center" vertical="center"/>
      <protection hidden="1"/>
    </xf>
    <xf numFmtId="0" fontId="6" fillId="39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/>
      <protection hidden="1"/>
    </xf>
    <xf numFmtId="1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 quotePrefix="1">
      <alignment horizontal="center"/>
    </xf>
    <xf numFmtId="0" fontId="31" fillId="0" borderId="0" xfId="0" applyFont="1" applyFill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1" fillId="44" borderId="0" xfId="0" applyFont="1" applyFill="1" applyAlignment="1">
      <alignment horizontal="center"/>
    </xf>
    <xf numFmtId="0" fontId="5" fillId="0" borderId="17" xfId="0" applyFont="1" applyBorder="1" applyAlignment="1" applyProtection="1" quotePrefix="1">
      <alignment horizontal="center" vertical="center"/>
      <protection hidden="1"/>
    </xf>
    <xf numFmtId="0" fontId="9" fillId="45" borderId="10" xfId="0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/>
    </xf>
    <xf numFmtId="0" fontId="23" fillId="40" borderId="20" xfId="0" applyFont="1" applyFill="1" applyBorder="1" applyAlignment="1">
      <alignment horizontal="center" vertical="center" wrapText="1"/>
    </xf>
    <xf numFmtId="0" fontId="23" fillId="40" borderId="21" xfId="0" applyFont="1" applyFill="1" applyBorder="1" applyAlignment="1">
      <alignment horizontal="center" vertical="center" wrapText="1"/>
    </xf>
    <xf numFmtId="0" fontId="23" fillId="40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20" fillId="4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0" fillId="34" borderId="10" xfId="0" applyFont="1" applyFill="1" applyBorder="1" applyAlignment="1" applyProtection="1">
      <alignment horizontal="center" vertical="center"/>
      <protection hidden="1"/>
    </xf>
    <xf numFmtId="0" fontId="3" fillId="34" borderId="17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11" fillId="34" borderId="12" xfId="0" applyFont="1" applyFill="1" applyBorder="1" applyAlignment="1" applyProtection="1">
      <alignment horizontal="center" vertical="center"/>
      <protection hidden="1"/>
    </xf>
    <xf numFmtId="0" fontId="15" fillId="34" borderId="11" xfId="0" applyFont="1" applyFill="1" applyBorder="1" applyAlignment="1" applyProtection="1">
      <alignment horizontal="center" vertical="center"/>
      <protection hidden="1"/>
    </xf>
    <xf numFmtId="0" fontId="15" fillId="34" borderId="14" xfId="0" applyFont="1" applyFill="1" applyBorder="1" applyAlignment="1" applyProtection="1">
      <alignment horizontal="center" vertical="center"/>
      <protection hidden="1"/>
    </xf>
    <xf numFmtId="0" fontId="15" fillId="34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21" fillId="4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10" fillId="43" borderId="11" xfId="0" applyFont="1" applyFill="1" applyBorder="1" applyAlignment="1" applyProtection="1">
      <alignment horizontal="center" vertical="center" wrapText="1"/>
      <protection hidden="1"/>
    </xf>
    <xf numFmtId="0" fontId="10" fillId="43" borderId="13" xfId="0" applyFont="1" applyFill="1" applyBorder="1" applyAlignment="1" applyProtection="1">
      <alignment horizontal="center" vertical="center" wrapText="1"/>
      <protection hidden="1"/>
    </xf>
    <xf numFmtId="0" fontId="10" fillId="43" borderId="14" xfId="0" applyFont="1" applyFill="1" applyBorder="1" applyAlignment="1" applyProtection="1">
      <alignment horizontal="center" vertical="center" wrapText="1"/>
      <protection hidden="1"/>
    </xf>
    <xf numFmtId="0" fontId="17" fillId="34" borderId="11" xfId="0" applyFont="1" applyFill="1" applyBorder="1" applyAlignment="1" applyProtection="1">
      <alignment horizontal="center" vertical="center"/>
      <protection hidden="1"/>
    </xf>
    <xf numFmtId="0" fontId="17" fillId="34" borderId="1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Забезпечення комп'ютерним обладнанням ПТНЗ Рівненської області (2013 р.)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445"/>
          <c:w val="0.9462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1416C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A9C82"/>
                  </a:gs>
                  <a:gs pos="50000">
                    <a:srgbClr val="FF0000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50000">
                    <a:srgbClr val="77933C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A6A200"/>
                  </a:gs>
                  <a:gs pos="50000">
                    <a:srgbClr val="FFFF00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ACA800"/>
                  </a:gs>
                  <a:gs pos="50000">
                    <a:srgbClr val="FFFF00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100000">
                    <a:srgbClr val="77933C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41416C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Рез!$D$4:$V$4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16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</c:numCache>
            </c:numRef>
          </c:cat>
          <c:val>
            <c:numRef>
              <c:f>Рез!$D$22:$V$22</c:f>
              <c:numCache>
                <c:ptCount val="19"/>
                <c:pt idx="0">
                  <c:v>83.85</c:v>
                </c:pt>
                <c:pt idx="1">
                  <c:v>287.42</c:v>
                </c:pt>
                <c:pt idx="2">
                  <c:v>126.4</c:v>
                </c:pt>
                <c:pt idx="3">
                  <c:v>131.95</c:v>
                </c:pt>
                <c:pt idx="4">
                  <c:v>73.54</c:v>
                </c:pt>
                <c:pt idx="5">
                  <c:v>21.41</c:v>
                </c:pt>
                <c:pt idx="6">
                  <c:v>33.7</c:v>
                </c:pt>
                <c:pt idx="7">
                  <c:v>164.73</c:v>
                </c:pt>
                <c:pt idx="8">
                  <c:v>173.16</c:v>
                </c:pt>
                <c:pt idx="9">
                  <c:v>101.98</c:v>
                </c:pt>
                <c:pt idx="10">
                  <c:v>171.33</c:v>
                </c:pt>
                <c:pt idx="11">
                  <c:v>73.76</c:v>
                </c:pt>
                <c:pt idx="12">
                  <c:v>96.23</c:v>
                </c:pt>
                <c:pt idx="13">
                  <c:v>45.52</c:v>
                </c:pt>
                <c:pt idx="14">
                  <c:v>59.46</c:v>
                </c:pt>
                <c:pt idx="15">
                  <c:v>83.94</c:v>
                </c:pt>
                <c:pt idx="16">
                  <c:v>130.74</c:v>
                </c:pt>
                <c:pt idx="17">
                  <c:v>67.74</c:v>
                </c:pt>
                <c:pt idx="18">
                  <c:v>112.05</c:v>
                </c:pt>
              </c:numCache>
            </c:numRef>
          </c:val>
        </c:ser>
        <c:gapWidth val="20"/>
        <c:axId val="52757816"/>
        <c:axId val="5058297"/>
      </c:barChart>
      <c:catAx>
        <c:axId val="527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ПТНЗ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8297"/>
        <c:crosses val="autoZero"/>
        <c:auto val="0"/>
        <c:lblOffset val="100"/>
        <c:tickLblSkip val="1"/>
        <c:noMultiLvlLbl val="0"/>
      </c:catAx>
      <c:valAx>
        <c:axId val="5058297"/>
        <c:scaling>
          <c:orientation val="minMax"/>
          <c:max val="2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Рейтинговий коефіцієнт</a:t>
                </a:r>
              </a:p>
            </c:rich>
          </c:tx>
          <c:layout>
            <c:manualLayout>
              <c:xMode val="factor"/>
              <c:yMode val="factor"/>
              <c:x val="0.002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7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Забезпечення можливостями Інтернет навчально-виробничого процесу у ПТНЗ Рівненської області (2013 р.)</a:t>
            </a:r>
          </a:p>
        </c:rich>
      </c:tx>
      <c:layout>
        <c:manualLayout>
          <c:xMode val="factor"/>
          <c:yMode val="factor"/>
          <c:x val="-0.04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66"/>
          <c:w val="0.953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C00000"/>
                  </a:gs>
                  <a:gs pos="50000">
                    <a:srgbClr val="FF5050"/>
                  </a:gs>
                  <a:gs pos="50000">
                    <a:srgbClr val="C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C3D69B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C3D69B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767600"/>
                  </a:gs>
                  <a:gs pos="50000">
                    <a:srgbClr val="FFFF00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7375E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375E"/>
                  </a:gs>
                  <a:gs pos="50000">
                    <a:srgbClr val="8EB4E3"/>
                  </a:gs>
                  <a:gs pos="100000">
                    <a:srgbClr val="1737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7600"/>
                  </a:gs>
                  <a:gs pos="50000">
                    <a:srgbClr val="C3D69B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767600"/>
                  </a:gs>
                  <a:gs pos="50000">
                    <a:srgbClr val="FFFF00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Рез!$D$4:$V$4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16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</c:numCache>
            </c:numRef>
          </c:cat>
          <c:val>
            <c:numRef>
              <c:f>Рез!$D$37:$V$37</c:f>
              <c:numCache>
                <c:ptCount val="19"/>
                <c:pt idx="0">
                  <c:v>77.97</c:v>
                </c:pt>
                <c:pt idx="1">
                  <c:v>129.86</c:v>
                </c:pt>
                <c:pt idx="2">
                  <c:v>56.17</c:v>
                </c:pt>
                <c:pt idx="3">
                  <c:v>37.24</c:v>
                </c:pt>
                <c:pt idx="4">
                  <c:v>41.83</c:v>
                </c:pt>
                <c:pt idx="5">
                  <c:v>17.84</c:v>
                </c:pt>
                <c:pt idx="6">
                  <c:v>19.58</c:v>
                </c:pt>
                <c:pt idx="7">
                  <c:v>95.95</c:v>
                </c:pt>
                <c:pt idx="8">
                  <c:v>122.39</c:v>
                </c:pt>
                <c:pt idx="9">
                  <c:v>40.57</c:v>
                </c:pt>
                <c:pt idx="10">
                  <c:v>94.7</c:v>
                </c:pt>
                <c:pt idx="11">
                  <c:v>65.36</c:v>
                </c:pt>
                <c:pt idx="12">
                  <c:v>30.09</c:v>
                </c:pt>
                <c:pt idx="13">
                  <c:v>21.13</c:v>
                </c:pt>
                <c:pt idx="14">
                  <c:v>39.05</c:v>
                </c:pt>
                <c:pt idx="15">
                  <c:v>31.6</c:v>
                </c:pt>
                <c:pt idx="16">
                  <c:v>50.97</c:v>
                </c:pt>
                <c:pt idx="17">
                  <c:v>36.66</c:v>
                </c:pt>
                <c:pt idx="18">
                  <c:v>99.12</c:v>
                </c:pt>
              </c:numCache>
            </c:numRef>
          </c:val>
        </c:ser>
        <c:gapWidth val="20"/>
        <c:axId val="45524674"/>
        <c:axId val="7068883"/>
      </c:barChart>
      <c:catAx>
        <c:axId val="455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ПТНЗ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Рейтинговий коефіцієнт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Впровадження інформаційно-комунікаційних технологій в навчально-виробничий процес (2013 р.)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4"/>
          <c:w val="0.944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7A60A"/>
                  </a:gs>
                  <a:gs pos="50000">
                    <a:srgbClr val="EEF86C"/>
                  </a:gs>
                  <a:gs pos="100000">
                    <a:srgbClr val="9B9F03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B9F03"/>
                  </a:gs>
                  <a:gs pos="50000">
                    <a:srgbClr val="EEF86C"/>
                  </a:gs>
                  <a:gs pos="100000">
                    <a:srgbClr val="97A60A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Рез!$D$4:$V$4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16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</c:numCache>
            </c:numRef>
          </c:cat>
          <c:val>
            <c:numRef>
              <c:f>Рез!$D$50:$V$50</c:f>
              <c:numCache>
                <c:ptCount val="19"/>
                <c:pt idx="0">
                  <c:v>56.38</c:v>
                </c:pt>
                <c:pt idx="1">
                  <c:v>61.33</c:v>
                </c:pt>
                <c:pt idx="2">
                  <c:v>33.25</c:v>
                </c:pt>
                <c:pt idx="3">
                  <c:v>17.16</c:v>
                </c:pt>
                <c:pt idx="4">
                  <c:v>31.83</c:v>
                </c:pt>
                <c:pt idx="5">
                  <c:v>13.54</c:v>
                </c:pt>
                <c:pt idx="6">
                  <c:v>14.57</c:v>
                </c:pt>
                <c:pt idx="7">
                  <c:v>35.65</c:v>
                </c:pt>
                <c:pt idx="8">
                  <c:v>58.5</c:v>
                </c:pt>
                <c:pt idx="9">
                  <c:v>33.65</c:v>
                </c:pt>
                <c:pt idx="10">
                  <c:v>42.24</c:v>
                </c:pt>
                <c:pt idx="11">
                  <c:v>19.45</c:v>
                </c:pt>
                <c:pt idx="12">
                  <c:v>25.1</c:v>
                </c:pt>
                <c:pt idx="13">
                  <c:v>15.77</c:v>
                </c:pt>
                <c:pt idx="14">
                  <c:v>19.33</c:v>
                </c:pt>
                <c:pt idx="15">
                  <c:v>18.31</c:v>
                </c:pt>
                <c:pt idx="16">
                  <c:v>18.8</c:v>
                </c:pt>
                <c:pt idx="17">
                  <c:v>18.37</c:v>
                </c:pt>
                <c:pt idx="18">
                  <c:v>42.08</c:v>
                </c:pt>
              </c:numCache>
            </c:numRef>
          </c:val>
        </c:ser>
        <c:gapWidth val="20"/>
        <c:axId val="63619948"/>
        <c:axId val="35708621"/>
      </c:barChart>
      <c:catAx>
        <c:axId val="6361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ПТНЗ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Рейтинговий коефіцієнт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19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Загальний рейтинг ПТНЗ Рівненської області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 питань комп'ютеризиції та впровадження інформаційно-комунікаційних технологій (2013 р.)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665"/>
          <c:w val="0.9447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D8D77"/>
                  </a:gs>
                  <a:gs pos="100000">
                    <a:srgbClr val="FF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8EB4E3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8F9D05"/>
                  </a:gs>
                  <a:gs pos="50000">
                    <a:srgbClr val="FFFF00"/>
                  </a:gs>
                  <a:gs pos="100000">
                    <a:srgbClr val="68790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9B9F03"/>
                  </a:gs>
                  <a:gs pos="50000">
                    <a:srgbClr val="EEF86C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8EB4E3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7E4BD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Рез!$D$4:$V$4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16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</c:numCache>
            </c:numRef>
          </c:cat>
          <c:val>
            <c:numRef>
              <c:f>Рез!$D$53:$V$53</c:f>
              <c:numCache>
                <c:ptCount val="19"/>
                <c:pt idx="0">
                  <c:v>218.2</c:v>
                </c:pt>
                <c:pt idx="1">
                  <c:v>478.61</c:v>
                </c:pt>
                <c:pt idx="2">
                  <c:v>215.82</c:v>
                </c:pt>
                <c:pt idx="3">
                  <c:v>186.35</c:v>
                </c:pt>
                <c:pt idx="4">
                  <c:v>147.2</c:v>
                </c:pt>
                <c:pt idx="5">
                  <c:v>52.79</c:v>
                </c:pt>
                <c:pt idx="6">
                  <c:v>67.85</c:v>
                </c:pt>
                <c:pt idx="7">
                  <c:v>296.33</c:v>
                </c:pt>
                <c:pt idx="8">
                  <c:v>354.05</c:v>
                </c:pt>
                <c:pt idx="9">
                  <c:v>176.20000000000002</c:v>
                </c:pt>
                <c:pt idx="10">
                  <c:v>308.27000000000004</c:v>
                </c:pt>
                <c:pt idx="11">
                  <c:v>158.57</c:v>
                </c:pt>
                <c:pt idx="12">
                  <c:v>151.42000000000002</c:v>
                </c:pt>
                <c:pt idx="13">
                  <c:v>82.42</c:v>
                </c:pt>
                <c:pt idx="14">
                  <c:v>117.83999999999999</c:v>
                </c:pt>
                <c:pt idx="15">
                  <c:v>133.85</c:v>
                </c:pt>
                <c:pt idx="16">
                  <c:v>200.51000000000002</c:v>
                </c:pt>
                <c:pt idx="17">
                  <c:v>122.77</c:v>
                </c:pt>
                <c:pt idx="18">
                  <c:v>253.25</c:v>
                </c:pt>
              </c:numCache>
            </c:numRef>
          </c:val>
        </c:ser>
        <c:gapWidth val="20"/>
        <c:axId val="52942134"/>
        <c:axId val="6717159"/>
      </c:barChart>
      <c:catAx>
        <c:axId val="5294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ПТНЗ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  <c:max val="4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Рейтинговий коефіцієнт</a:t>
                </a:r>
              </a:p>
            </c:rich>
          </c:tx>
          <c:layout>
            <c:manualLayout>
              <c:xMode val="factor"/>
              <c:yMode val="factor"/>
              <c:x val="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832256400" y="83225640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55" sqref="N55"/>
    </sheetView>
  </sheetViews>
  <sheetFormatPr defaultColWidth="8.875" defaultRowHeight="18" customHeight="1"/>
  <cols>
    <col min="1" max="1" width="3.625" style="1" customWidth="1"/>
    <col min="2" max="2" width="56.875" style="1" customWidth="1"/>
    <col min="3" max="3" width="8.125" style="9" customWidth="1"/>
    <col min="4" max="14" width="4.875" style="12" customWidth="1"/>
    <col min="15" max="15" width="4.875" style="88" customWidth="1"/>
    <col min="16" max="22" width="4.875" style="12" customWidth="1"/>
    <col min="23" max="16384" width="8.875" style="1" customWidth="1"/>
  </cols>
  <sheetData>
    <row r="1" spans="1:22" ht="36" customHeight="1">
      <c r="A1" s="96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3" ht="14.25" customHeight="1">
      <c r="A2" s="99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18" customHeight="1">
      <c r="A3" s="14" t="s">
        <v>0</v>
      </c>
      <c r="B3" s="15" t="s">
        <v>13</v>
      </c>
      <c r="C3" s="14" t="s">
        <v>1</v>
      </c>
      <c r="D3" s="98" t="s">
        <v>12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23.25" customHeight="1">
      <c r="A4" s="6"/>
      <c r="B4" s="11" t="s">
        <v>2</v>
      </c>
      <c r="C4" s="10"/>
      <c r="D4" s="16">
        <v>1</v>
      </c>
      <c r="E4" s="16">
        <v>2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11</v>
      </c>
      <c r="M4" s="16">
        <v>16</v>
      </c>
      <c r="N4" s="16">
        <v>21</v>
      </c>
      <c r="O4" s="16">
        <v>22</v>
      </c>
      <c r="P4" s="16">
        <v>23</v>
      </c>
      <c r="Q4" s="16">
        <v>24</v>
      </c>
      <c r="R4" s="16">
        <v>25</v>
      </c>
      <c r="S4" s="91">
        <v>26</v>
      </c>
      <c r="T4" s="91">
        <v>27</v>
      </c>
      <c r="U4" s="91">
        <v>28</v>
      </c>
      <c r="V4" s="91">
        <v>29</v>
      </c>
      <c r="W4" s="17" t="s">
        <v>14</v>
      </c>
    </row>
    <row r="5" spans="1:24" s="4" customFormat="1" ht="18" customHeight="1">
      <c r="A5" s="5">
        <v>1</v>
      </c>
      <c r="B5" s="45" t="s">
        <v>43</v>
      </c>
      <c r="C5" s="21" t="s">
        <v>8</v>
      </c>
      <c r="D5" s="25">
        <v>832</v>
      </c>
      <c r="E5" s="26">
        <v>421</v>
      </c>
      <c r="F5" s="26">
        <v>438</v>
      </c>
      <c r="G5" s="26">
        <v>638</v>
      </c>
      <c r="H5" s="26">
        <v>234</v>
      </c>
      <c r="I5" s="26">
        <v>499</v>
      </c>
      <c r="J5" s="26">
        <v>366</v>
      </c>
      <c r="K5" s="26">
        <v>550</v>
      </c>
      <c r="L5" s="26">
        <v>667</v>
      </c>
      <c r="M5" s="26">
        <v>569</v>
      </c>
      <c r="N5" s="26">
        <v>525</v>
      </c>
      <c r="O5" s="87">
        <v>1132</v>
      </c>
      <c r="P5" s="26">
        <v>451</v>
      </c>
      <c r="Q5" s="26">
        <v>712</v>
      </c>
      <c r="R5" s="26">
        <v>403</v>
      </c>
      <c r="S5" s="26">
        <v>551</v>
      </c>
      <c r="T5" s="26">
        <v>526</v>
      </c>
      <c r="U5" s="26">
        <v>527</v>
      </c>
      <c r="V5" s="26">
        <v>630</v>
      </c>
      <c r="W5" s="19">
        <f aca="true" t="shared" si="0" ref="W5:W11">SUM(D5:V5)</f>
        <v>10671</v>
      </c>
      <c r="X5" s="82">
        <f>ROUND(W5/19,1)</f>
        <v>561.6</v>
      </c>
    </row>
    <row r="6" spans="1:24" s="4" customFormat="1" ht="26.25" customHeight="1">
      <c r="A6" s="5">
        <v>2</v>
      </c>
      <c r="B6" s="45" t="s">
        <v>44</v>
      </c>
      <c r="C6" s="21" t="s">
        <v>8</v>
      </c>
      <c r="D6" s="25">
        <v>85</v>
      </c>
      <c r="E6" s="26">
        <v>47</v>
      </c>
      <c r="F6" s="26">
        <v>50</v>
      </c>
      <c r="G6" s="26">
        <v>74</v>
      </c>
      <c r="H6" s="26">
        <v>30</v>
      </c>
      <c r="I6" s="26">
        <v>48</v>
      </c>
      <c r="J6" s="26">
        <v>41</v>
      </c>
      <c r="K6" s="26">
        <v>47</v>
      </c>
      <c r="L6" s="26">
        <v>44</v>
      </c>
      <c r="M6" s="26">
        <v>57</v>
      </c>
      <c r="N6" s="26">
        <v>59</v>
      </c>
      <c r="O6" s="87">
        <v>106</v>
      </c>
      <c r="P6" s="26">
        <v>52</v>
      </c>
      <c r="Q6" s="26">
        <v>71</v>
      </c>
      <c r="R6" s="26">
        <v>56</v>
      </c>
      <c r="S6" s="26">
        <v>72</v>
      </c>
      <c r="T6" s="26">
        <v>57</v>
      </c>
      <c r="U6" s="26">
        <v>68</v>
      </c>
      <c r="V6" s="26">
        <v>69</v>
      </c>
      <c r="W6" s="19">
        <f t="shared" si="0"/>
        <v>1133</v>
      </c>
      <c r="X6" s="82">
        <f>ROUND(W5/W6,1)</f>
        <v>9.4</v>
      </c>
    </row>
    <row r="7" spans="1:23" ht="23.25" customHeight="1">
      <c r="A7" s="5">
        <v>3</v>
      </c>
      <c r="B7" s="45" t="s">
        <v>45</v>
      </c>
      <c r="C7" s="22" t="s">
        <v>9</v>
      </c>
      <c r="D7" s="2">
        <v>101</v>
      </c>
      <c r="E7" s="2">
        <v>113</v>
      </c>
      <c r="F7" s="2">
        <v>72</v>
      </c>
      <c r="G7" s="2">
        <v>110</v>
      </c>
      <c r="H7" s="2">
        <v>32</v>
      </c>
      <c r="I7" s="2">
        <v>17</v>
      </c>
      <c r="J7" s="2">
        <v>25</v>
      </c>
      <c r="K7" s="2">
        <v>100</v>
      </c>
      <c r="L7" s="2">
        <v>139</v>
      </c>
      <c r="M7" s="2">
        <v>90</v>
      </c>
      <c r="N7" s="2">
        <v>112</v>
      </c>
      <c r="O7" s="87">
        <v>138</v>
      </c>
      <c r="P7" s="2">
        <v>58</v>
      </c>
      <c r="Q7" s="2">
        <v>40</v>
      </c>
      <c r="R7" s="2">
        <v>35</v>
      </c>
      <c r="S7" s="2">
        <v>80</v>
      </c>
      <c r="T7" s="2">
        <v>103</v>
      </c>
      <c r="U7" s="2">
        <v>71</v>
      </c>
      <c r="V7" s="2">
        <v>104</v>
      </c>
      <c r="W7" s="19">
        <f t="shared" si="0"/>
        <v>1540</v>
      </c>
    </row>
    <row r="8" spans="1:24" ht="18" customHeight="1">
      <c r="A8" s="5">
        <v>4</v>
      </c>
      <c r="B8" s="45" t="s">
        <v>46</v>
      </c>
      <c r="C8" s="22" t="s">
        <v>9</v>
      </c>
      <c r="D8" s="2">
        <v>81</v>
      </c>
      <c r="E8" s="2">
        <v>106</v>
      </c>
      <c r="F8" s="2">
        <v>61</v>
      </c>
      <c r="G8" s="2">
        <v>102</v>
      </c>
      <c r="H8" s="2">
        <v>27</v>
      </c>
      <c r="I8" s="2">
        <v>10</v>
      </c>
      <c r="J8" s="2">
        <v>14</v>
      </c>
      <c r="K8" s="2">
        <v>75</v>
      </c>
      <c r="L8" s="2">
        <v>119</v>
      </c>
      <c r="M8" s="2">
        <v>47</v>
      </c>
      <c r="N8" s="2">
        <v>106</v>
      </c>
      <c r="O8" s="87">
        <v>119</v>
      </c>
      <c r="P8" s="2">
        <v>46</v>
      </c>
      <c r="Q8" s="2">
        <v>31</v>
      </c>
      <c r="R8" s="2">
        <v>29</v>
      </c>
      <c r="S8" s="2">
        <v>45</v>
      </c>
      <c r="T8" s="2">
        <v>98</v>
      </c>
      <c r="U8" s="2">
        <v>50</v>
      </c>
      <c r="V8" s="2">
        <v>93</v>
      </c>
      <c r="W8" s="19">
        <f t="shared" si="0"/>
        <v>1259</v>
      </c>
      <c r="X8" s="27">
        <f>W8/W7</f>
        <v>0.8175324675324676</v>
      </c>
    </row>
    <row r="9" spans="1:24" ht="26.25" customHeight="1">
      <c r="A9" s="5">
        <v>5</v>
      </c>
      <c r="B9" s="45" t="s">
        <v>47</v>
      </c>
      <c r="C9" s="22" t="s">
        <v>9</v>
      </c>
      <c r="D9" s="2">
        <v>19</v>
      </c>
      <c r="E9" s="2">
        <v>0</v>
      </c>
      <c r="F9" s="2">
        <v>0</v>
      </c>
      <c r="G9" s="2">
        <v>8</v>
      </c>
      <c r="H9" s="2">
        <v>11</v>
      </c>
      <c r="I9" s="2">
        <v>1</v>
      </c>
      <c r="J9" s="2">
        <v>1</v>
      </c>
      <c r="K9" s="2">
        <v>3</v>
      </c>
      <c r="L9" s="2">
        <v>14</v>
      </c>
      <c r="M9" s="2">
        <v>22</v>
      </c>
      <c r="N9" s="2">
        <v>2</v>
      </c>
      <c r="O9" s="87">
        <v>18</v>
      </c>
      <c r="P9" s="2">
        <v>0</v>
      </c>
      <c r="Q9" s="2">
        <v>0</v>
      </c>
      <c r="R9" s="2">
        <v>6</v>
      </c>
      <c r="S9" s="2">
        <v>25</v>
      </c>
      <c r="T9" s="2">
        <v>16</v>
      </c>
      <c r="U9" s="2">
        <v>15</v>
      </c>
      <c r="V9" s="2">
        <v>0</v>
      </c>
      <c r="W9" s="19">
        <f t="shared" si="0"/>
        <v>161</v>
      </c>
      <c r="X9" s="27">
        <f>W9/W7</f>
        <v>0.10454545454545454</v>
      </c>
    </row>
    <row r="10" spans="1:24" ht="18" customHeight="1">
      <c r="A10" s="5">
        <v>6</v>
      </c>
      <c r="B10" s="45" t="s">
        <v>48</v>
      </c>
      <c r="C10" s="22" t="s">
        <v>9</v>
      </c>
      <c r="D10" s="2">
        <v>12</v>
      </c>
      <c r="E10" s="2">
        <v>24</v>
      </c>
      <c r="F10" s="2">
        <v>14</v>
      </c>
      <c r="G10" s="2">
        <v>23</v>
      </c>
      <c r="H10" s="2">
        <v>1</v>
      </c>
      <c r="I10" s="2">
        <v>2</v>
      </c>
      <c r="J10" s="2">
        <v>1</v>
      </c>
      <c r="K10" s="2">
        <v>25</v>
      </c>
      <c r="L10" s="2">
        <v>6</v>
      </c>
      <c r="M10" s="2">
        <v>1</v>
      </c>
      <c r="N10" s="2">
        <v>8</v>
      </c>
      <c r="O10" s="87">
        <v>0</v>
      </c>
      <c r="P10" s="2">
        <v>10</v>
      </c>
      <c r="Q10" s="2">
        <v>3</v>
      </c>
      <c r="R10" s="2">
        <v>4</v>
      </c>
      <c r="S10" s="2">
        <v>9</v>
      </c>
      <c r="T10" s="2">
        <v>15</v>
      </c>
      <c r="U10" s="2">
        <v>0</v>
      </c>
      <c r="V10" s="2">
        <v>0</v>
      </c>
      <c r="W10" s="19">
        <f t="shared" si="0"/>
        <v>158</v>
      </c>
      <c r="X10" s="27">
        <f>W10/W7</f>
        <v>0.1025974025974026</v>
      </c>
    </row>
    <row r="11" spans="1:24" ht="18" customHeight="1">
      <c r="A11" s="5">
        <v>7</v>
      </c>
      <c r="B11" s="47" t="s">
        <v>42</v>
      </c>
      <c r="C11" s="22" t="s">
        <v>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87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19">
        <f t="shared" si="0"/>
        <v>0</v>
      </c>
      <c r="X11" s="27"/>
    </row>
    <row r="12" spans="1:23" ht="31.5" customHeight="1">
      <c r="A12" s="5">
        <v>8</v>
      </c>
      <c r="B12" s="47" t="s">
        <v>36</v>
      </c>
      <c r="C12" s="22" t="s">
        <v>9</v>
      </c>
      <c r="D12" s="2">
        <v>3</v>
      </c>
      <c r="E12" s="2">
        <v>24</v>
      </c>
      <c r="F12" s="2">
        <v>1</v>
      </c>
      <c r="G12" s="2">
        <v>7</v>
      </c>
      <c r="H12" s="2">
        <v>1</v>
      </c>
      <c r="I12" s="2">
        <v>1</v>
      </c>
      <c r="J12" s="2">
        <v>1</v>
      </c>
      <c r="K12" s="2">
        <v>10</v>
      </c>
      <c r="L12" s="2">
        <v>6</v>
      </c>
      <c r="M12" s="2">
        <v>4</v>
      </c>
      <c r="N12" s="2">
        <v>4</v>
      </c>
      <c r="O12" s="87">
        <v>2</v>
      </c>
      <c r="P12" s="2">
        <v>3</v>
      </c>
      <c r="Q12" s="2">
        <v>2</v>
      </c>
      <c r="R12" s="2">
        <v>2</v>
      </c>
      <c r="S12" s="2">
        <v>9</v>
      </c>
      <c r="T12" s="2">
        <v>3</v>
      </c>
      <c r="U12" s="2">
        <v>2</v>
      </c>
      <c r="V12" s="2">
        <v>6</v>
      </c>
      <c r="W12" s="19">
        <f aca="true" t="shared" si="1" ref="W12:W20">SUM(D12:V12)</f>
        <v>91</v>
      </c>
    </row>
    <row r="13" spans="1:23" ht="24.75" customHeight="1">
      <c r="A13" s="5">
        <v>9</v>
      </c>
      <c r="B13" s="45" t="s">
        <v>4</v>
      </c>
      <c r="C13" s="22" t="s">
        <v>9</v>
      </c>
      <c r="D13" s="2">
        <v>1</v>
      </c>
      <c r="E13" s="2">
        <v>1</v>
      </c>
      <c r="F13" s="2">
        <v>0</v>
      </c>
      <c r="G13" s="2">
        <v>3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87">
        <v>0</v>
      </c>
      <c r="P13" s="2">
        <v>0</v>
      </c>
      <c r="Q13" s="2">
        <v>1</v>
      </c>
      <c r="R13" s="2">
        <v>0</v>
      </c>
      <c r="S13" s="2">
        <v>0</v>
      </c>
      <c r="T13" s="2">
        <v>2</v>
      </c>
      <c r="U13" s="2">
        <v>0</v>
      </c>
      <c r="V13" s="2">
        <v>2</v>
      </c>
      <c r="W13" s="19">
        <f t="shared" si="1"/>
        <v>11</v>
      </c>
    </row>
    <row r="14" spans="1:23" ht="24.75" customHeight="1">
      <c r="A14" s="5">
        <v>10</v>
      </c>
      <c r="B14" s="45" t="s">
        <v>82</v>
      </c>
      <c r="C14" s="22" t="s">
        <v>9</v>
      </c>
      <c r="D14" s="2">
        <v>2</v>
      </c>
      <c r="E14" s="2">
        <v>13</v>
      </c>
      <c r="F14" s="2">
        <v>2</v>
      </c>
      <c r="G14" s="2">
        <v>1</v>
      </c>
      <c r="H14" s="2">
        <v>0</v>
      </c>
      <c r="I14" s="2">
        <v>0</v>
      </c>
      <c r="J14" s="2">
        <v>0</v>
      </c>
      <c r="K14" s="2">
        <v>6</v>
      </c>
      <c r="L14" s="2">
        <v>11</v>
      </c>
      <c r="M14" s="2">
        <v>3</v>
      </c>
      <c r="N14" s="2">
        <v>6</v>
      </c>
      <c r="O14" s="87">
        <v>1</v>
      </c>
      <c r="P14" s="2">
        <v>1</v>
      </c>
      <c r="Q14" s="2">
        <v>1</v>
      </c>
      <c r="R14" s="2">
        <v>0</v>
      </c>
      <c r="S14" s="2">
        <v>0</v>
      </c>
      <c r="T14" s="2">
        <v>5</v>
      </c>
      <c r="U14" s="2">
        <v>1</v>
      </c>
      <c r="V14" s="2">
        <v>1</v>
      </c>
      <c r="W14" s="19">
        <f t="shared" si="1"/>
        <v>54</v>
      </c>
    </row>
    <row r="15" spans="1:23" ht="24.75" customHeight="1">
      <c r="A15" s="5">
        <v>11</v>
      </c>
      <c r="B15" s="45" t="s">
        <v>5</v>
      </c>
      <c r="C15" s="22" t="s">
        <v>9</v>
      </c>
      <c r="D15" s="2">
        <v>1</v>
      </c>
      <c r="E15" s="2">
        <v>3</v>
      </c>
      <c r="F15" s="2">
        <v>1</v>
      </c>
      <c r="G15" s="2">
        <v>1</v>
      </c>
      <c r="H15" s="2">
        <v>0</v>
      </c>
      <c r="I15" s="2">
        <v>0</v>
      </c>
      <c r="J15" s="2">
        <v>0</v>
      </c>
      <c r="K15" s="2">
        <v>2</v>
      </c>
      <c r="L15" s="2">
        <v>1</v>
      </c>
      <c r="M15" s="2">
        <v>2</v>
      </c>
      <c r="N15" s="2">
        <v>1</v>
      </c>
      <c r="O15" s="87">
        <v>1</v>
      </c>
      <c r="P15" s="2">
        <v>2</v>
      </c>
      <c r="Q15" s="2">
        <v>0</v>
      </c>
      <c r="R15" s="2">
        <v>1</v>
      </c>
      <c r="S15" s="2">
        <v>1</v>
      </c>
      <c r="T15" s="2">
        <v>1</v>
      </c>
      <c r="U15" s="2">
        <v>2</v>
      </c>
      <c r="V15" s="2">
        <v>1</v>
      </c>
      <c r="W15" s="19">
        <f t="shared" si="1"/>
        <v>21</v>
      </c>
    </row>
    <row r="16" spans="1:23" ht="24.75" customHeight="1">
      <c r="A16" s="5">
        <v>12</v>
      </c>
      <c r="B16" s="45" t="s">
        <v>6</v>
      </c>
      <c r="C16" s="22" t="s">
        <v>9</v>
      </c>
      <c r="D16" s="2">
        <v>1</v>
      </c>
      <c r="E16" s="2">
        <v>2</v>
      </c>
      <c r="F16" s="2">
        <v>1</v>
      </c>
      <c r="G16" s="2">
        <v>2</v>
      </c>
      <c r="H16" s="2">
        <v>1</v>
      </c>
      <c r="I16" s="2">
        <v>1</v>
      </c>
      <c r="J16" s="2">
        <v>1</v>
      </c>
      <c r="K16" s="2">
        <v>2</v>
      </c>
      <c r="L16" s="2">
        <v>1</v>
      </c>
      <c r="M16" s="2">
        <v>2</v>
      </c>
      <c r="N16" s="2">
        <v>3</v>
      </c>
      <c r="O16" s="87">
        <v>1</v>
      </c>
      <c r="P16" s="2">
        <v>1</v>
      </c>
      <c r="Q16" s="2">
        <v>2</v>
      </c>
      <c r="R16" s="2">
        <v>1</v>
      </c>
      <c r="S16" s="2">
        <v>2</v>
      </c>
      <c r="T16" s="2">
        <v>1</v>
      </c>
      <c r="U16" s="2">
        <v>1</v>
      </c>
      <c r="V16" s="2">
        <v>2</v>
      </c>
      <c r="W16" s="19">
        <f t="shared" si="1"/>
        <v>28</v>
      </c>
    </row>
    <row r="17" spans="1:23" ht="24.75" customHeight="1">
      <c r="A17" s="5">
        <v>13</v>
      </c>
      <c r="B17" s="45" t="s">
        <v>7</v>
      </c>
      <c r="C17" s="22" t="s">
        <v>9</v>
      </c>
      <c r="D17" s="2">
        <v>2</v>
      </c>
      <c r="E17" s="2">
        <v>5</v>
      </c>
      <c r="F17" s="2">
        <v>1</v>
      </c>
      <c r="G17" s="2">
        <v>2</v>
      </c>
      <c r="H17" s="2">
        <v>1</v>
      </c>
      <c r="I17" s="2">
        <v>2</v>
      </c>
      <c r="J17" s="2">
        <v>1</v>
      </c>
      <c r="K17" s="2">
        <v>8</v>
      </c>
      <c r="L17" s="2">
        <v>3</v>
      </c>
      <c r="M17" s="2">
        <v>2</v>
      </c>
      <c r="N17" s="2">
        <v>4</v>
      </c>
      <c r="O17" s="87">
        <v>5</v>
      </c>
      <c r="P17" s="2">
        <v>1</v>
      </c>
      <c r="Q17" s="2">
        <v>3</v>
      </c>
      <c r="R17" s="2">
        <v>3</v>
      </c>
      <c r="S17" s="2">
        <v>2</v>
      </c>
      <c r="T17" s="2">
        <v>1</v>
      </c>
      <c r="U17" s="2">
        <v>1</v>
      </c>
      <c r="V17" s="2">
        <v>1</v>
      </c>
      <c r="W17" s="19">
        <f t="shared" si="1"/>
        <v>48</v>
      </c>
    </row>
    <row r="18" spans="1:23" ht="18" customHeight="1">
      <c r="A18" s="5">
        <v>14</v>
      </c>
      <c r="B18" s="45" t="s">
        <v>39</v>
      </c>
      <c r="C18" s="22" t="s">
        <v>10</v>
      </c>
      <c r="D18" s="2">
        <v>3</v>
      </c>
      <c r="E18" s="2">
        <v>2</v>
      </c>
      <c r="F18" s="2">
        <v>2</v>
      </c>
      <c r="G18" s="2">
        <v>3</v>
      </c>
      <c r="H18" s="2">
        <v>1</v>
      </c>
      <c r="I18" s="2">
        <v>1</v>
      </c>
      <c r="J18" s="2">
        <v>1</v>
      </c>
      <c r="K18" s="2">
        <v>2</v>
      </c>
      <c r="L18" s="2">
        <v>5</v>
      </c>
      <c r="M18" s="2">
        <v>2</v>
      </c>
      <c r="N18" s="2">
        <v>3</v>
      </c>
      <c r="O18" s="87">
        <v>5</v>
      </c>
      <c r="P18" s="2">
        <v>2</v>
      </c>
      <c r="Q18" s="2">
        <v>2</v>
      </c>
      <c r="R18" s="2">
        <v>1</v>
      </c>
      <c r="S18" s="2">
        <v>2</v>
      </c>
      <c r="T18" s="2">
        <v>3</v>
      </c>
      <c r="U18" s="2">
        <v>2</v>
      </c>
      <c r="V18" s="2">
        <v>3</v>
      </c>
      <c r="W18" s="19">
        <f t="shared" si="1"/>
        <v>45</v>
      </c>
    </row>
    <row r="19" spans="1:24" ht="24" customHeight="1">
      <c r="A19" s="5">
        <v>15</v>
      </c>
      <c r="B19" s="45" t="s">
        <v>40</v>
      </c>
      <c r="C19" s="22" t="s">
        <v>10</v>
      </c>
      <c r="D19" s="2">
        <v>10</v>
      </c>
      <c r="E19" s="2">
        <v>25</v>
      </c>
      <c r="F19" s="2">
        <v>16</v>
      </c>
      <c r="G19" s="2">
        <v>20</v>
      </c>
      <c r="H19" s="2">
        <v>0</v>
      </c>
      <c r="I19" s="2">
        <v>0</v>
      </c>
      <c r="J19" s="2">
        <v>1</v>
      </c>
      <c r="K19" s="2">
        <v>18</v>
      </c>
      <c r="L19" s="2">
        <v>16</v>
      </c>
      <c r="M19" s="2">
        <v>16</v>
      </c>
      <c r="N19" s="2">
        <v>24</v>
      </c>
      <c r="O19" s="87">
        <v>11</v>
      </c>
      <c r="P19" s="2">
        <v>11</v>
      </c>
      <c r="Q19" s="2">
        <v>3</v>
      </c>
      <c r="R19" s="2">
        <v>5</v>
      </c>
      <c r="S19" s="2">
        <v>10</v>
      </c>
      <c r="T19" s="2">
        <v>11</v>
      </c>
      <c r="U19" s="2">
        <v>5</v>
      </c>
      <c r="V19" s="2">
        <v>11</v>
      </c>
      <c r="W19" s="19">
        <f t="shared" si="1"/>
        <v>213</v>
      </c>
      <c r="X19" s="27">
        <f>(W19+W18)/W20</f>
        <v>0.4069400630914827</v>
      </c>
    </row>
    <row r="20" spans="1:23" ht="39" customHeight="1">
      <c r="A20" s="5">
        <v>16</v>
      </c>
      <c r="B20" s="45" t="s">
        <v>38</v>
      </c>
      <c r="C20" s="22" t="s">
        <v>10</v>
      </c>
      <c r="D20" s="2">
        <v>36</v>
      </c>
      <c r="E20" s="2">
        <v>31</v>
      </c>
      <c r="F20" s="2">
        <v>42</v>
      </c>
      <c r="G20" s="2">
        <v>30</v>
      </c>
      <c r="H20" s="2">
        <v>20</v>
      </c>
      <c r="I20" s="2">
        <v>23</v>
      </c>
      <c r="J20" s="2">
        <v>31</v>
      </c>
      <c r="K20" s="2">
        <v>24</v>
      </c>
      <c r="L20" s="2">
        <v>27</v>
      </c>
      <c r="M20" s="2">
        <v>30</v>
      </c>
      <c r="N20" s="2">
        <v>27</v>
      </c>
      <c r="O20" s="87">
        <v>35</v>
      </c>
      <c r="P20" s="2">
        <v>36</v>
      </c>
      <c r="Q20" s="2">
        <v>43</v>
      </c>
      <c r="R20" s="2">
        <v>32</v>
      </c>
      <c r="S20" s="2">
        <v>47</v>
      </c>
      <c r="T20" s="2">
        <v>36</v>
      </c>
      <c r="U20" s="2">
        <v>44</v>
      </c>
      <c r="V20" s="2">
        <v>40</v>
      </c>
      <c r="W20" s="19">
        <f t="shared" si="1"/>
        <v>634</v>
      </c>
    </row>
    <row r="21" spans="1:23" ht="18" customHeight="1">
      <c r="A21" s="5">
        <v>17</v>
      </c>
      <c r="B21" s="45" t="s">
        <v>41</v>
      </c>
      <c r="C21" s="22" t="s">
        <v>10</v>
      </c>
      <c r="D21" s="2">
        <v>6</v>
      </c>
      <c r="E21" s="2">
        <v>4</v>
      </c>
      <c r="F21" s="2">
        <v>6</v>
      </c>
      <c r="G21" s="2">
        <v>2</v>
      </c>
      <c r="H21" s="2">
        <v>16</v>
      </c>
      <c r="I21" s="2">
        <v>0</v>
      </c>
      <c r="J21" s="2">
        <v>1</v>
      </c>
      <c r="K21" s="2">
        <v>3</v>
      </c>
      <c r="L21" s="2">
        <v>5</v>
      </c>
      <c r="M21" s="2">
        <v>2</v>
      </c>
      <c r="N21" s="2">
        <v>3</v>
      </c>
      <c r="O21" s="87">
        <v>2</v>
      </c>
      <c r="P21" s="2">
        <v>2</v>
      </c>
      <c r="Q21" s="2">
        <v>1</v>
      </c>
      <c r="R21" s="2">
        <v>1</v>
      </c>
      <c r="S21" s="2">
        <v>1</v>
      </c>
      <c r="T21" s="2">
        <v>4</v>
      </c>
      <c r="U21" s="2">
        <v>2</v>
      </c>
      <c r="V21" s="2">
        <v>5</v>
      </c>
      <c r="W21" s="19">
        <f aca="true" t="shared" si="2" ref="W21:W27">SUM(D21:V21)</f>
        <v>66</v>
      </c>
    </row>
    <row r="22" spans="1:23" ht="18" customHeight="1">
      <c r="A22" s="5">
        <v>18</v>
      </c>
      <c r="B22" s="45" t="s">
        <v>85</v>
      </c>
      <c r="C22" s="22" t="s">
        <v>10</v>
      </c>
      <c r="D22" s="2">
        <v>6</v>
      </c>
      <c r="E22" s="2">
        <v>15</v>
      </c>
      <c r="F22" s="2">
        <v>6</v>
      </c>
      <c r="G22" s="2">
        <v>1</v>
      </c>
      <c r="H22" s="2">
        <v>0</v>
      </c>
      <c r="I22" s="2">
        <v>0</v>
      </c>
      <c r="J22" s="2">
        <v>0</v>
      </c>
      <c r="K22" s="2">
        <v>3</v>
      </c>
      <c r="L22" s="2">
        <v>10</v>
      </c>
      <c r="M22" s="2">
        <v>2</v>
      </c>
      <c r="N22" s="2">
        <v>3</v>
      </c>
      <c r="O22" s="87">
        <v>2</v>
      </c>
      <c r="P22" s="2">
        <v>2</v>
      </c>
      <c r="Q22" s="2">
        <v>3</v>
      </c>
      <c r="R22" s="2">
        <v>1</v>
      </c>
      <c r="S22" s="2">
        <v>1</v>
      </c>
      <c r="T22" s="2">
        <v>2</v>
      </c>
      <c r="U22" s="2">
        <v>1</v>
      </c>
      <c r="V22" s="2">
        <v>5</v>
      </c>
      <c r="W22" s="19">
        <f t="shared" si="2"/>
        <v>63</v>
      </c>
    </row>
    <row r="23" spans="1:23" ht="38.25" customHeight="1">
      <c r="A23" s="5">
        <v>19</v>
      </c>
      <c r="B23" s="45" t="s">
        <v>49</v>
      </c>
      <c r="C23" s="23" t="s">
        <v>10</v>
      </c>
      <c r="D23" s="2">
        <v>25</v>
      </c>
      <c r="E23" s="2">
        <v>34</v>
      </c>
      <c r="F23" s="2">
        <v>18</v>
      </c>
      <c r="G23" s="2">
        <v>14</v>
      </c>
      <c r="H23" s="2">
        <v>5</v>
      </c>
      <c r="I23" s="2">
        <v>8</v>
      </c>
      <c r="J23" s="2">
        <v>5</v>
      </c>
      <c r="K23" s="2">
        <v>35</v>
      </c>
      <c r="L23" s="2">
        <v>41</v>
      </c>
      <c r="M23" s="2">
        <v>15</v>
      </c>
      <c r="N23" s="2">
        <v>25</v>
      </c>
      <c r="O23" s="87">
        <v>29</v>
      </c>
      <c r="P23" s="2">
        <v>11</v>
      </c>
      <c r="Q23" s="2">
        <v>5</v>
      </c>
      <c r="R23" s="2">
        <v>17</v>
      </c>
      <c r="S23" s="2">
        <v>17</v>
      </c>
      <c r="T23" s="2">
        <v>14</v>
      </c>
      <c r="U23" s="2">
        <v>19</v>
      </c>
      <c r="V23" s="2">
        <v>48</v>
      </c>
      <c r="W23" s="19">
        <f t="shared" si="2"/>
        <v>385</v>
      </c>
    </row>
    <row r="24" spans="1:25" ht="37.5" customHeight="1">
      <c r="A24" s="5">
        <v>20</v>
      </c>
      <c r="B24" s="45" t="s">
        <v>50</v>
      </c>
      <c r="C24" s="22" t="s">
        <v>10</v>
      </c>
      <c r="D24" s="2">
        <v>25</v>
      </c>
      <c r="E24" s="2">
        <v>25</v>
      </c>
      <c r="F24" s="2">
        <v>8</v>
      </c>
      <c r="G24" s="2">
        <v>4</v>
      </c>
      <c r="H24" s="2">
        <v>1</v>
      </c>
      <c r="I24" s="2">
        <v>1</v>
      </c>
      <c r="J24" s="2">
        <v>1</v>
      </c>
      <c r="K24" s="2">
        <v>24</v>
      </c>
      <c r="L24" s="2">
        <v>29</v>
      </c>
      <c r="M24" s="2">
        <v>8</v>
      </c>
      <c r="N24" s="2">
        <v>22</v>
      </c>
      <c r="O24" s="87">
        <v>25</v>
      </c>
      <c r="P24" s="2">
        <v>4</v>
      </c>
      <c r="Q24" s="2">
        <v>4</v>
      </c>
      <c r="R24" s="2">
        <v>8</v>
      </c>
      <c r="S24" s="2">
        <v>6</v>
      </c>
      <c r="T24" s="2">
        <v>10</v>
      </c>
      <c r="U24" s="2">
        <v>4</v>
      </c>
      <c r="V24" s="2">
        <v>24</v>
      </c>
      <c r="W24" s="19">
        <f t="shared" si="2"/>
        <v>233</v>
      </c>
      <c r="X24" s="27">
        <f>W24/W20</f>
        <v>0.3675078864353312</v>
      </c>
      <c r="Y24" s="27">
        <f>W24/(W19+W18)</f>
        <v>0.9031007751937985</v>
      </c>
    </row>
    <row r="25" spans="1:25" ht="27" customHeight="1">
      <c r="A25" s="5">
        <v>21</v>
      </c>
      <c r="B25" s="45" t="s">
        <v>51</v>
      </c>
      <c r="C25" s="22" t="s">
        <v>9</v>
      </c>
      <c r="D25" s="2">
        <v>82</v>
      </c>
      <c r="E25" s="2">
        <v>113</v>
      </c>
      <c r="F25" s="2">
        <v>48</v>
      </c>
      <c r="G25" s="2">
        <v>57</v>
      </c>
      <c r="H25" s="2">
        <v>20</v>
      </c>
      <c r="I25" s="2">
        <v>17</v>
      </c>
      <c r="J25" s="2">
        <v>19</v>
      </c>
      <c r="K25" s="2">
        <v>89</v>
      </c>
      <c r="L25" s="2">
        <v>125</v>
      </c>
      <c r="M25" s="2">
        <v>42</v>
      </c>
      <c r="N25" s="2">
        <v>105</v>
      </c>
      <c r="O25" s="87">
        <v>80</v>
      </c>
      <c r="P25" s="2">
        <v>28</v>
      </c>
      <c r="Q25" s="2">
        <v>20</v>
      </c>
      <c r="R25" s="2">
        <v>33</v>
      </c>
      <c r="S25" s="2">
        <v>34</v>
      </c>
      <c r="T25" s="2">
        <v>56</v>
      </c>
      <c r="U25" s="2">
        <v>44</v>
      </c>
      <c r="V25" s="2">
        <v>101</v>
      </c>
      <c r="W25" s="19">
        <f t="shared" si="2"/>
        <v>1113</v>
      </c>
      <c r="X25" s="27">
        <f>W25/W7</f>
        <v>0.7227272727272728</v>
      </c>
      <c r="Y25" s="1">
        <f>W5/W25</f>
        <v>9.587601078167117</v>
      </c>
    </row>
    <row r="26" spans="1:25" ht="38.25" customHeight="1">
      <c r="A26" s="5">
        <v>22</v>
      </c>
      <c r="B26" s="45" t="s">
        <v>52</v>
      </c>
      <c r="C26" s="22" t="s">
        <v>9</v>
      </c>
      <c r="D26" s="2">
        <v>74</v>
      </c>
      <c r="E26" s="2">
        <v>106</v>
      </c>
      <c r="F26" s="2">
        <v>39</v>
      </c>
      <c r="G26" s="2">
        <v>47</v>
      </c>
      <c r="H26" s="2">
        <v>16</v>
      </c>
      <c r="I26" s="2">
        <v>10</v>
      </c>
      <c r="J26" s="2">
        <v>14</v>
      </c>
      <c r="K26" s="2">
        <v>71</v>
      </c>
      <c r="L26" s="2">
        <v>119</v>
      </c>
      <c r="M26" s="2">
        <v>33</v>
      </c>
      <c r="N26" s="2">
        <v>94</v>
      </c>
      <c r="O26" s="87">
        <v>72</v>
      </c>
      <c r="P26" s="2">
        <v>21</v>
      </c>
      <c r="Q26" s="2">
        <v>20</v>
      </c>
      <c r="R26" s="2">
        <v>18</v>
      </c>
      <c r="S26" s="2">
        <v>27</v>
      </c>
      <c r="T26" s="2">
        <v>51</v>
      </c>
      <c r="U26" s="2">
        <v>34</v>
      </c>
      <c r="V26" s="2">
        <v>93</v>
      </c>
      <c r="W26" s="19">
        <f t="shared" si="2"/>
        <v>959</v>
      </c>
      <c r="X26" s="27">
        <f>W26/W8</f>
        <v>0.7617156473391581</v>
      </c>
      <c r="Y26" s="1">
        <f>W5/W26</f>
        <v>11.127215849843587</v>
      </c>
    </row>
    <row r="27" spans="1:23" ht="21" customHeight="1">
      <c r="A27" s="5">
        <v>23</v>
      </c>
      <c r="B27" s="45" t="s">
        <v>53</v>
      </c>
      <c r="C27" s="23" t="s">
        <v>3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87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19">
        <f t="shared" si="2"/>
        <v>19</v>
      </c>
    </row>
    <row r="28" spans="1:23" ht="24.75" customHeight="1">
      <c r="A28" s="5">
        <v>24</v>
      </c>
      <c r="B28" s="45" t="s">
        <v>118</v>
      </c>
      <c r="C28" s="23" t="s">
        <v>80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87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19">
        <f aca="true" t="shared" si="3" ref="W28:W43">SUM(D28:V28)</f>
        <v>19</v>
      </c>
    </row>
    <row r="29" spans="1:23" ht="28.5" customHeight="1">
      <c r="A29" s="5">
        <v>25</v>
      </c>
      <c r="B29" s="45" t="s">
        <v>71</v>
      </c>
      <c r="C29" s="23" t="s">
        <v>1</v>
      </c>
      <c r="D29" s="2">
        <v>6</v>
      </c>
      <c r="E29" s="2">
        <v>4</v>
      </c>
      <c r="F29" s="2">
        <v>6</v>
      </c>
      <c r="G29" s="2">
        <v>2</v>
      </c>
      <c r="H29" s="2">
        <v>16</v>
      </c>
      <c r="I29" s="2">
        <v>0</v>
      </c>
      <c r="J29" s="2">
        <v>0</v>
      </c>
      <c r="K29" s="2">
        <v>3</v>
      </c>
      <c r="L29" s="2">
        <v>5</v>
      </c>
      <c r="M29" s="2">
        <v>2</v>
      </c>
      <c r="N29" s="2">
        <v>3</v>
      </c>
      <c r="O29" s="87">
        <v>2</v>
      </c>
      <c r="P29" s="2">
        <v>2</v>
      </c>
      <c r="Q29" s="2">
        <v>1</v>
      </c>
      <c r="R29" s="2">
        <v>1</v>
      </c>
      <c r="S29" s="2">
        <v>1</v>
      </c>
      <c r="T29" s="2">
        <v>4</v>
      </c>
      <c r="U29" s="2">
        <v>1</v>
      </c>
      <c r="V29" s="2">
        <v>5</v>
      </c>
      <c r="W29" s="19">
        <f>SUM(D29:V29)</f>
        <v>64</v>
      </c>
    </row>
    <row r="30" spans="1:23" ht="28.5" customHeight="1">
      <c r="A30" s="5">
        <v>26</v>
      </c>
      <c r="B30" s="45" t="s">
        <v>83</v>
      </c>
      <c r="C30" s="23" t="s">
        <v>1</v>
      </c>
      <c r="D30" s="2">
        <v>6</v>
      </c>
      <c r="E30" s="2">
        <v>15</v>
      </c>
      <c r="F30" s="2">
        <v>6</v>
      </c>
      <c r="G30" s="2">
        <v>1</v>
      </c>
      <c r="H30" s="2">
        <v>0</v>
      </c>
      <c r="I30" s="2">
        <v>0</v>
      </c>
      <c r="J30" s="2">
        <v>0</v>
      </c>
      <c r="K30" s="2">
        <v>3</v>
      </c>
      <c r="L30" s="2">
        <v>10</v>
      </c>
      <c r="M30" s="2">
        <v>2</v>
      </c>
      <c r="N30" s="2">
        <v>3</v>
      </c>
      <c r="O30" s="87">
        <v>2</v>
      </c>
      <c r="P30" s="2">
        <v>2</v>
      </c>
      <c r="Q30" s="2">
        <v>3</v>
      </c>
      <c r="R30" s="2">
        <v>1</v>
      </c>
      <c r="S30" s="2">
        <v>0</v>
      </c>
      <c r="T30" s="2">
        <v>2</v>
      </c>
      <c r="U30" s="2">
        <v>1</v>
      </c>
      <c r="V30" s="2">
        <v>5</v>
      </c>
      <c r="W30" s="19">
        <f>SUM(D30:V30)</f>
        <v>62</v>
      </c>
    </row>
    <row r="31" spans="1:23" ht="37.5" customHeight="1">
      <c r="A31" s="5">
        <v>27</v>
      </c>
      <c r="B31" s="45" t="s">
        <v>91</v>
      </c>
      <c r="C31" s="23" t="s">
        <v>3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87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19">
        <f t="shared" si="3"/>
        <v>2</v>
      </c>
    </row>
    <row r="32" spans="1:23" ht="36" customHeight="1">
      <c r="A32" s="5">
        <v>28</v>
      </c>
      <c r="B32" s="47" t="s">
        <v>99</v>
      </c>
      <c r="C32" s="23" t="s">
        <v>80</v>
      </c>
      <c r="D32" s="2">
        <v>1.5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87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19">
        <f t="shared" si="3"/>
        <v>19.5</v>
      </c>
    </row>
    <row r="33" spans="1:23" ht="47.25" customHeight="1">
      <c r="A33" s="5">
        <v>29</v>
      </c>
      <c r="B33" s="47" t="s">
        <v>100</v>
      </c>
      <c r="C33" s="23" t="s">
        <v>80</v>
      </c>
      <c r="D33" s="2">
        <v>1.5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1.5</v>
      </c>
      <c r="O33" s="87">
        <v>1</v>
      </c>
      <c r="P33" s="2">
        <v>1</v>
      </c>
      <c r="Q33" s="2">
        <v>1</v>
      </c>
      <c r="R33" s="2">
        <v>1</v>
      </c>
      <c r="S33" s="2">
        <v>1</v>
      </c>
      <c r="T33" s="2">
        <v>1.5</v>
      </c>
      <c r="U33" s="2">
        <v>1</v>
      </c>
      <c r="V33" s="2">
        <v>1.5</v>
      </c>
      <c r="W33" s="19">
        <f t="shared" si="3"/>
        <v>21</v>
      </c>
    </row>
    <row r="34" spans="1:23" ht="42.75" customHeight="1">
      <c r="A34" s="5">
        <v>30</v>
      </c>
      <c r="B34" s="45" t="s">
        <v>101</v>
      </c>
      <c r="C34" s="23" t="s">
        <v>80</v>
      </c>
      <c r="D34" s="92">
        <v>4</v>
      </c>
      <c r="E34" s="92">
        <v>3</v>
      </c>
      <c r="F34" s="92">
        <v>1</v>
      </c>
      <c r="G34" s="92">
        <v>1</v>
      </c>
      <c r="H34" s="92">
        <v>1</v>
      </c>
      <c r="I34" s="92">
        <v>1</v>
      </c>
      <c r="J34" s="92">
        <v>1</v>
      </c>
      <c r="K34" s="92">
        <v>2</v>
      </c>
      <c r="L34" s="92">
        <v>3</v>
      </c>
      <c r="M34" s="92">
        <v>2</v>
      </c>
      <c r="N34" s="92">
        <v>1</v>
      </c>
      <c r="O34" s="92">
        <v>1</v>
      </c>
      <c r="P34" s="92">
        <v>1</v>
      </c>
      <c r="Q34" s="92">
        <v>1</v>
      </c>
      <c r="R34" s="92">
        <v>1</v>
      </c>
      <c r="S34" s="92">
        <v>1</v>
      </c>
      <c r="T34" s="92">
        <v>1</v>
      </c>
      <c r="U34" s="92">
        <v>2</v>
      </c>
      <c r="V34" s="92">
        <v>1</v>
      </c>
      <c r="W34" s="19">
        <f t="shared" si="3"/>
        <v>29</v>
      </c>
    </row>
    <row r="35" spans="1:23" ht="42" customHeight="1">
      <c r="A35" s="5">
        <v>31</v>
      </c>
      <c r="B35" s="45" t="s">
        <v>98</v>
      </c>
      <c r="C35" s="23" t="s">
        <v>80</v>
      </c>
      <c r="D35" s="92">
        <v>1.5</v>
      </c>
      <c r="E35" s="92">
        <v>4</v>
      </c>
      <c r="F35" s="92">
        <v>1</v>
      </c>
      <c r="G35" s="92">
        <v>1.5</v>
      </c>
      <c r="H35" s="92">
        <v>1</v>
      </c>
      <c r="I35" s="92">
        <v>1</v>
      </c>
      <c r="J35" s="92">
        <v>1</v>
      </c>
      <c r="K35" s="92">
        <v>2</v>
      </c>
      <c r="L35" s="92">
        <v>3</v>
      </c>
      <c r="M35" s="92">
        <v>2</v>
      </c>
      <c r="N35" s="92">
        <v>1.5</v>
      </c>
      <c r="O35" s="92">
        <v>2</v>
      </c>
      <c r="P35" s="92">
        <v>1.5</v>
      </c>
      <c r="Q35" s="92">
        <v>1.5</v>
      </c>
      <c r="R35" s="92">
        <v>1.5</v>
      </c>
      <c r="S35" s="92">
        <v>3</v>
      </c>
      <c r="T35" s="92">
        <v>1.5</v>
      </c>
      <c r="U35" s="92">
        <v>1</v>
      </c>
      <c r="V35" s="92">
        <v>1.5</v>
      </c>
      <c r="W35" s="19">
        <f t="shared" si="3"/>
        <v>33</v>
      </c>
    </row>
    <row r="36" spans="1:23" ht="42" customHeight="1">
      <c r="A36" s="5">
        <v>32</v>
      </c>
      <c r="B36" s="45" t="s">
        <v>97</v>
      </c>
      <c r="C36" s="23" t="s">
        <v>96</v>
      </c>
      <c r="D36" s="92">
        <v>1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0.5</v>
      </c>
      <c r="L36" s="92">
        <v>0</v>
      </c>
      <c r="M36" s="92">
        <v>0.5</v>
      </c>
      <c r="N36" s="92">
        <v>0.5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0.5</v>
      </c>
      <c r="U36" s="92">
        <v>0.5</v>
      </c>
      <c r="V36" s="92">
        <v>0</v>
      </c>
      <c r="W36" s="19">
        <f t="shared" si="3"/>
        <v>3.5</v>
      </c>
    </row>
    <row r="37" spans="1:23" ht="42" customHeight="1">
      <c r="A37" s="5">
        <v>33</v>
      </c>
      <c r="B37" s="45" t="s">
        <v>102</v>
      </c>
      <c r="C37" s="23" t="s">
        <v>96</v>
      </c>
      <c r="D37" s="92">
        <v>8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3</v>
      </c>
      <c r="W37" s="19"/>
    </row>
    <row r="38" spans="1:24" ht="49.5" customHeight="1">
      <c r="A38" s="5">
        <v>34</v>
      </c>
      <c r="B38" s="45" t="s">
        <v>104</v>
      </c>
      <c r="C38" s="23" t="s">
        <v>11</v>
      </c>
      <c r="D38" s="2">
        <v>42</v>
      </c>
      <c r="E38" s="2">
        <v>22</v>
      </c>
      <c r="F38" s="2">
        <v>22</v>
      </c>
      <c r="G38" s="2">
        <v>26</v>
      </c>
      <c r="H38" s="2">
        <v>29</v>
      </c>
      <c r="I38" s="2">
        <v>5</v>
      </c>
      <c r="J38" s="2">
        <v>8</v>
      </c>
      <c r="K38" s="2">
        <v>19</v>
      </c>
      <c r="L38" s="2">
        <v>22</v>
      </c>
      <c r="M38" s="2">
        <v>20</v>
      </c>
      <c r="N38" s="2">
        <v>20</v>
      </c>
      <c r="O38" s="87">
        <v>26</v>
      </c>
      <c r="P38" s="2">
        <v>11</v>
      </c>
      <c r="Q38" s="2">
        <v>18</v>
      </c>
      <c r="R38" s="2">
        <v>14</v>
      </c>
      <c r="S38" s="2">
        <v>15</v>
      </c>
      <c r="T38" s="2">
        <v>24</v>
      </c>
      <c r="U38" s="2">
        <v>23</v>
      </c>
      <c r="V38" s="2">
        <v>14</v>
      </c>
      <c r="W38" s="19">
        <f t="shared" si="3"/>
        <v>380</v>
      </c>
      <c r="X38" s="27">
        <f>W38/W6</f>
        <v>0.3353927625772286</v>
      </c>
    </row>
    <row r="39" spans="1:24" ht="57" customHeight="1">
      <c r="A39" s="5">
        <v>35</v>
      </c>
      <c r="B39" s="45" t="s">
        <v>103</v>
      </c>
      <c r="C39" s="23" t="s">
        <v>11</v>
      </c>
      <c r="D39" s="2">
        <v>16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87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19">
        <f t="shared" si="3"/>
        <v>16</v>
      </c>
      <c r="X39" s="27"/>
    </row>
    <row r="40" spans="1:24" ht="30.75" customHeight="1">
      <c r="A40" s="5">
        <v>36</v>
      </c>
      <c r="B40" s="45" t="s">
        <v>89</v>
      </c>
      <c r="C40" s="23" t="s">
        <v>11</v>
      </c>
      <c r="D40" s="2">
        <v>76</v>
      </c>
      <c r="E40" s="2">
        <v>308</v>
      </c>
      <c r="F40" s="2">
        <v>120</v>
      </c>
      <c r="G40" s="2">
        <v>15</v>
      </c>
      <c r="H40" s="2">
        <v>16</v>
      </c>
      <c r="I40" s="2">
        <v>12</v>
      </c>
      <c r="J40" s="2">
        <v>17</v>
      </c>
      <c r="K40" s="2">
        <v>67</v>
      </c>
      <c r="L40" s="2">
        <v>372</v>
      </c>
      <c r="M40" s="2">
        <v>81</v>
      </c>
      <c r="N40" s="2">
        <v>345</v>
      </c>
      <c r="O40" s="87">
        <v>37</v>
      </c>
      <c r="P40" s="2">
        <v>28</v>
      </c>
      <c r="Q40" s="2">
        <v>24</v>
      </c>
      <c r="R40" s="2">
        <v>30</v>
      </c>
      <c r="S40" s="2">
        <v>21</v>
      </c>
      <c r="T40" s="2">
        <v>21</v>
      </c>
      <c r="U40" s="2">
        <v>22</v>
      </c>
      <c r="V40" s="2">
        <v>228</v>
      </c>
      <c r="W40" s="19">
        <f t="shared" si="3"/>
        <v>1840</v>
      </c>
      <c r="X40" s="27"/>
    </row>
    <row r="41" spans="1:24" ht="30.75" customHeight="1">
      <c r="A41" s="5">
        <v>37</v>
      </c>
      <c r="B41" s="45" t="s">
        <v>90</v>
      </c>
      <c r="C41" s="23" t="s">
        <v>9</v>
      </c>
      <c r="D41" s="2">
        <v>76</v>
      </c>
      <c r="E41" s="2">
        <v>282</v>
      </c>
      <c r="F41" s="2">
        <v>96</v>
      </c>
      <c r="G41" s="2">
        <v>14</v>
      </c>
      <c r="H41" s="2">
        <v>16</v>
      </c>
      <c r="I41" s="2">
        <v>10</v>
      </c>
      <c r="J41" s="2">
        <v>12</v>
      </c>
      <c r="K41" s="2">
        <v>61</v>
      </c>
      <c r="L41" s="2">
        <v>216</v>
      </c>
      <c r="M41" s="2">
        <v>79</v>
      </c>
      <c r="N41" s="2">
        <v>112</v>
      </c>
      <c r="O41" s="87">
        <v>28</v>
      </c>
      <c r="P41" s="2">
        <v>28</v>
      </c>
      <c r="Q41" s="2">
        <v>8</v>
      </c>
      <c r="R41" s="2">
        <v>19</v>
      </c>
      <c r="S41" s="2">
        <v>21</v>
      </c>
      <c r="T41" s="2">
        <v>19</v>
      </c>
      <c r="U41" s="2">
        <v>22</v>
      </c>
      <c r="V41" s="2">
        <v>158</v>
      </c>
      <c r="W41" s="19">
        <f t="shared" si="3"/>
        <v>1277</v>
      </c>
      <c r="X41" s="27"/>
    </row>
    <row r="42" spans="1:24" ht="29.25" customHeight="1">
      <c r="A42" s="5">
        <v>38</v>
      </c>
      <c r="B42" s="45" t="s">
        <v>79</v>
      </c>
      <c r="C42" s="23" t="s">
        <v>11</v>
      </c>
      <c r="D42" s="2">
        <v>29</v>
      </c>
      <c r="E42" s="2">
        <v>18</v>
      </c>
      <c r="F42" s="2">
        <v>16</v>
      </c>
      <c r="G42" s="2">
        <v>11</v>
      </c>
      <c r="H42" s="2">
        <v>10</v>
      </c>
      <c r="I42" s="2">
        <v>3</v>
      </c>
      <c r="J42" s="2">
        <v>3</v>
      </c>
      <c r="K42" s="2">
        <v>19</v>
      </c>
      <c r="L42" s="2">
        <v>18</v>
      </c>
      <c r="M42" s="2">
        <v>20</v>
      </c>
      <c r="N42" s="2">
        <v>14</v>
      </c>
      <c r="O42" s="87">
        <v>13</v>
      </c>
      <c r="P42" s="2">
        <v>18</v>
      </c>
      <c r="Q42" s="2">
        <v>7</v>
      </c>
      <c r="R42" s="2">
        <v>6</v>
      </c>
      <c r="S42" s="2">
        <v>9</v>
      </c>
      <c r="T42" s="2">
        <v>2</v>
      </c>
      <c r="U42" s="2">
        <v>4</v>
      </c>
      <c r="V42" s="2">
        <v>20</v>
      </c>
      <c r="W42" s="19">
        <f t="shared" si="3"/>
        <v>240</v>
      </c>
      <c r="X42" s="27">
        <f>W42/W6</f>
        <v>0.2118270079435128</v>
      </c>
    </row>
    <row r="43" spans="1:24" ht="36" customHeight="1">
      <c r="A43" s="5">
        <v>39</v>
      </c>
      <c r="B43" s="45" t="s">
        <v>55</v>
      </c>
      <c r="C43" s="23" t="s">
        <v>11</v>
      </c>
      <c r="D43" s="2">
        <v>57</v>
      </c>
      <c r="E43" s="2">
        <v>42</v>
      </c>
      <c r="F43" s="2">
        <v>20</v>
      </c>
      <c r="G43" s="2">
        <v>24</v>
      </c>
      <c r="H43" s="2">
        <v>30</v>
      </c>
      <c r="I43" s="2">
        <v>8</v>
      </c>
      <c r="J43" s="2">
        <v>8</v>
      </c>
      <c r="K43" s="2">
        <v>44</v>
      </c>
      <c r="L43" s="2">
        <v>32</v>
      </c>
      <c r="M43" s="2">
        <v>33</v>
      </c>
      <c r="N43" s="2">
        <v>57</v>
      </c>
      <c r="O43" s="87">
        <v>83</v>
      </c>
      <c r="P43" s="2">
        <v>47</v>
      </c>
      <c r="Q43" s="2">
        <v>22</v>
      </c>
      <c r="R43" s="2">
        <v>32</v>
      </c>
      <c r="S43" s="2">
        <v>11</v>
      </c>
      <c r="T43" s="2">
        <v>30</v>
      </c>
      <c r="U43" s="2">
        <v>22</v>
      </c>
      <c r="V43" s="2">
        <v>49</v>
      </c>
      <c r="W43" s="19">
        <f t="shared" si="3"/>
        <v>651</v>
      </c>
      <c r="X43" s="27">
        <f>W43/W6</f>
        <v>0.5745807590467784</v>
      </c>
    </row>
    <row r="44" spans="1:23" s="7" customFormat="1" ht="12.75" customHeight="1">
      <c r="A44" s="33"/>
      <c r="B44" s="34"/>
      <c r="C44" s="35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</row>
    <row r="45" spans="1:23" s="7" customFormat="1" ht="25.5" customHeight="1" thickBot="1">
      <c r="A45" s="40"/>
      <c r="B45" s="41"/>
      <c r="C45" s="42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17" t="s">
        <v>33</v>
      </c>
    </row>
    <row r="46" spans="1:23" s="7" customFormat="1" ht="33" customHeight="1" thickBot="1">
      <c r="A46" s="93" t="s">
        <v>31</v>
      </c>
      <c r="B46" s="94"/>
      <c r="C46" s="95"/>
      <c r="D46" s="39">
        <f>D5/D7</f>
        <v>8.237623762376238</v>
      </c>
      <c r="E46" s="32">
        <f aca="true" t="shared" si="4" ref="E46:V46">E5/E7</f>
        <v>3.725663716814159</v>
      </c>
      <c r="F46" s="32">
        <f t="shared" si="4"/>
        <v>6.083333333333333</v>
      </c>
      <c r="G46" s="32">
        <f t="shared" si="4"/>
        <v>5.8</v>
      </c>
      <c r="H46" s="32">
        <f t="shared" si="4"/>
        <v>7.3125</v>
      </c>
      <c r="I46" s="32">
        <f t="shared" si="4"/>
        <v>29.352941176470587</v>
      </c>
      <c r="J46" s="32">
        <f t="shared" si="4"/>
        <v>14.64</v>
      </c>
      <c r="K46" s="32">
        <f t="shared" si="4"/>
        <v>5.5</v>
      </c>
      <c r="L46" s="32">
        <f t="shared" si="4"/>
        <v>4.798561151079137</v>
      </c>
      <c r="M46" s="32">
        <f t="shared" si="4"/>
        <v>6.322222222222222</v>
      </c>
      <c r="N46" s="32">
        <f t="shared" si="4"/>
        <v>4.6875</v>
      </c>
      <c r="O46" s="32">
        <f t="shared" si="4"/>
        <v>8.202898550724637</v>
      </c>
      <c r="P46" s="32">
        <f t="shared" si="4"/>
        <v>7.775862068965517</v>
      </c>
      <c r="Q46" s="32">
        <f t="shared" si="4"/>
        <v>17.8</v>
      </c>
      <c r="R46" s="32">
        <f t="shared" si="4"/>
        <v>11.514285714285714</v>
      </c>
      <c r="S46" s="32">
        <f t="shared" si="4"/>
        <v>6.8875</v>
      </c>
      <c r="T46" s="32">
        <f t="shared" si="4"/>
        <v>5.106796116504855</v>
      </c>
      <c r="U46" s="32">
        <f t="shared" si="4"/>
        <v>7.422535211267606</v>
      </c>
      <c r="V46" s="32">
        <f t="shared" si="4"/>
        <v>6.0576923076923075</v>
      </c>
      <c r="W46" s="19">
        <f>ROUND(W5/W7,2)</f>
        <v>6.93</v>
      </c>
    </row>
    <row r="47" spans="1:23" ht="30.75" customHeight="1" thickBot="1">
      <c r="A47" s="93" t="s">
        <v>30</v>
      </c>
      <c r="B47" s="94"/>
      <c r="C47" s="95"/>
      <c r="D47" s="39">
        <f aca="true" t="shared" si="5" ref="D47:V47">D5/D8</f>
        <v>10.271604938271604</v>
      </c>
      <c r="E47" s="32">
        <f t="shared" si="5"/>
        <v>3.9716981132075473</v>
      </c>
      <c r="F47" s="32">
        <f t="shared" si="5"/>
        <v>7.180327868852459</v>
      </c>
      <c r="G47" s="32">
        <f t="shared" si="5"/>
        <v>6.254901960784314</v>
      </c>
      <c r="H47" s="32">
        <f t="shared" si="5"/>
        <v>8.666666666666666</v>
      </c>
      <c r="I47" s="32">
        <f t="shared" si="5"/>
        <v>49.9</v>
      </c>
      <c r="J47" s="32">
        <f t="shared" si="5"/>
        <v>26.142857142857142</v>
      </c>
      <c r="K47" s="32">
        <f t="shared" si="5"/>
        <v>7.333333333333333</v>
      </c>
      <c r="L47" s="32">
        <f t="shared" si="5"/>
        <v>5.605042016806722</v>
      </c>
      <c r="M47" s="32">
        <f t="shared" si="5"/>
        <v>12.106382978723405</v>
      </c>
      <c r="N47" s="32">
        <f t="shared" si="5"/>
        <v>4.952830188679245</v>
      </c>
      <c r="O47" s="32">
        <f t="shared" si="5"/>
        <v>9.512605042016807</v>
      </c>
      <c r="P47" s="32">
        <f t="shared" si="5"/>
        <v>9.804347826086957</v>
      </c>
      <c r="Q47" s="32">
        <f t="shared" si="5"/>
        <v>22.967741935483872</v>
      </c>
      <c r="R47" s="32">
        <f t="shared" si="5"/>
        <v>13.89655172413793</v>
      </c>
      <c r="S47" s="32">
        <f t="shared" si="5"/>
        <v>12.244444444444444</v>
      </c>
      <c r="T47" s="32">
        <f t="shared" si="5"/>
        <v>5.36734693877551</v>
      </c>
      <c r="U47" s="32">
        <f t="shared" si="5"/>
        <v>10.54</v>
      </c>
      <c r="V47" s="32">
        <f t="shared" si="5"/>
        <v>6.774193548387097</v>
      </c>
      <c r="W47" s="19">
        <f>ROUND(W5/W8,2)</f>
        <v>8.48</v>
      </c>
    </row>
    <row r="48" spans="1:23" ht="37.5" customHeight="1" thickBot="1">
      <c r="A48" s="93" t="s">
        <v>32</v>
      </c>
      <c r="B48" s="94"/>
      <c r="C48" s="95"/>
      <c r="D48" s="39">
        <f aca="true" t="shared" si="6" ref="D48:V48">D5/D25</f>
        <v>10.146341463414634</v>
      </c>
      <c r="E48" s="32">
        <f t="shared" si="6"/>
        <v>3.725663716814159</v>
      </c>
      <c r="F48" s="32">
        <f t="shared" si="6"/>
        <v>9.125</v>
      </c>
      <c r="G48" s="32">
        <f t="shared" si="6"/>
        <v>11.192982456140351</v>
      </c>
      <c r="H48" s="32">
        <f t="shared" si="6"/>
        <v>11.7</v>
      </c>
      <c r="I48" s="32">
        <f t="shared" si="6"/>
        <v>29.352941176470587</v>
      </c>
      <c r="J48" s="32">
        <f t="shared" si="6"/>
        <v>19.263157894736842</v>
      </c>
      <c r="K48" s="32">
        <f t="shared" si="6"/>
        <v>6.179775280898877</v>
      </c>
      <c r="L48" s="32">
        <f t="shared" si="6"/>
        <v>5.336</v>
      </c>
      <c r="M48" s="32">
        <f t="shared" si="6"/>
        <v>13.547619047619047</v>
      </c>
      <c r="N48" s="32">
        <f t="shared" si="6"/>
        <v>5</v>
      </c>
      <c r="O48" s="32">
        <f t="shared" si="6"/>
        <v>14.15</v>
      </c>
      <c r="P48" s="32">
        <f t="shared" si="6"/>
        <v>16.107142857142858</v>
      </c>
      <c r="Q48" s="32">
        <f t="shared" si="6"/>
        <v>35.6</v>
      </c>
      <c r="R48" s="32">
        <f t="shared" si="6"/>
        <v>12.212121212121213</v>
      </c>
      <c r="S48" s="32">
        <f t="shared" si="6"/>
        <v>16.205882352941178</v>
      </c>
      <c r="T48" s="32">
        <f t="shared" si="6"/>
        <v>9.392857142857142</v>
      </c>
      <c r="U48" s="32">
        <f t="shared" si="6"/>
        <v>11.977272727272727</v>
      </c>
      <c r="V48" s="32">
        <f t="shared" si="6"/>
        <v>6.237623762376238</v>
      </c>
      <c r="W48" s="19">
        <f>ROUND(W5/W25,2)</f>
        <v>9.59</v>
      </c>
    </row>
    <row r="49" spans="1:23" ht="37.5" customHeight="1" thickBot="1">
      <c r="A49" s="93" t="s">
        <v>120</v>
      </c>
      <c r="B49" s="94"/>
      <c r="C49" s="95"/>
      <c r="D49" s="32">
        <f aca="true" t="shared" si="7" ref="D49:V49">ROUND(D5/D26,2)</f>
        <v>11.24</v>
      </c>
      <c r="E49" s="32">
        <f t="shared" si="7"/>
        <v>3.97</v>
      </c>
      <c r="F49" s="32">
        <f t="shared" si="7"/>
        <v>11.23</v>
      </c>
      <c r="G49" s="32">
        <f t="shared" si="7"/>
        <v>13.57</v>
      </c>
      <c r="H49" s="32">
        <f t="shared" si="7"/>
        <v>14.63</v>
      </c>
      <c r="I49" s="32">
        <f t="shared" si="7"/>
        <v>49.9</v>
      </c>
      <c r="J49" s="32">
        <f t="shared" si="7"/>
        <v>26.14</v>
      </c>
      <c r="K49" s="32">
        <f t="shared" si="7"/>
        <v>7.75</v>
      </c>
      <c r="L49" s="32">
        <f t="shared" si="7"/>
        <v>5.61</v>
      </c>
      <c r="M49" s="32">
        <f t="shared" si="7"/>
        <v>17.24</v>
      </c>
      <c r="N49" s="32">
        <f t="shared" si="7"/>
        <v>5.59</v>
      </c>
      <c r="O49" s="32">
        <f t="shared" si="7"/>
        <v>15.72</v>
      </c>
      <c r="P49" s="32">
        <f t="shared" si="7"/>
        <v>21.48</v>
      </c>
      <c r="Q49" s="32">
        <f t="shared" si="7"/>
        <v>35.6</v>
      </c>
      <c r="R49" s="32">
        <f t="shared" si="7"/>
        <v>22.39</v>
      </c>
      <c r="S49" s="32">
        <f t="shared" si="7"/>
        <v>20.41</v>
      </c>
      <c r="T49" s="32">
        <f t="shared" si="7"/>
        <v>10.31</v>
      </c>
      <c r="U49" s="32">
        <f t="shared" si="7"/>
        <v>15.5</v>
      </c>
      <c r="V49" s="32">
        <f t="shared" si="7"/>
        <v>6.77</v>
      </c>
      <c r="W49" s="19">
        <f>ROUND(W5/W26,2)</f>
        <v>11.13</v>
      </c>
    </row>
    <row r="50" spans="1:23" ht="32.25" customHeight="1" thickBot="1">
      <c r="A50" s="93" t="s">
        <v>34</v>
      </c>
      <c r="B50" s="94"/>
      <c r="C50" s="95"/>
      <c r="D50" s="39">
        <f aca="true" t="shared" si="8" ref="D50:V50">D6/D25</f>
        <v>1.0365853658536586</v>
      </c>
      <c r="E50" s="32">
        <f t="shared" si="8"/>
        <v>0.415929203539823</v>
      </c>
      <c r="F50" s="32">
        <f t="shared" si="8"/>
        <v>1.0416666666666667</v>
      </c>
      <c r="G50" s="32">
        <f t="shared" si="8"/>
        <v>1.2982456140350878</v>
      </c>
      <c r="H50" s="32">
        <f t="shared" si="8"/>
        <v>1.5</v>
      </c>
      <c r="I50" s="32">
        <f t="shared" si="8"/>
        <v>2.823529411764706</v>
      </c>
      <c r="J50" s="32">
        <f t="shared" si="8"/>
        <v>2.1578947368421053</v>
      </c>
      <c r="K50" s="32">
        <f t="shared" si="8"/>
        <v>0.5280898876404494</v>
      </c>
      <c r="L50" s="32">
        <f t="shared" si="8"/>
        <v>0.352</v>
      </c>
      <c r="M50" s="32">
        <f t="shared" si="8"/>
        <v>1.3571428571428572</v>
      </c>
      <c r="N50" s="32">
        <f t="shared" si="8"/>
        <v>0.5619047619047619</v>
      </c>
      <c r="O50" s="32">
        <f t="shared" si="8"/>
        <v>1.325</v>
      </c>
      <c r="P50" s="32">
        <f t="shared" si="8"/>
        <v>1.8571428571428572</v>
      </c>
      <c r="Q50" s="32">
        <f t="shared" si="8"/>
        <v>3.55</v>
      </c>
      <c r="R50" s="32">
        <f t="shared" si="8"/>
        <v>1.696969696969697</v>
      </c>
      <c r="S50" s="32">
        <f t="shared" si="8"/>
        <v>2.1176470588235294</v>
      </c>
      <c r="T50" s="32">
        <f t="shared" si="8"/>
        <v>1.0178571428571428</v>
      </c>
      <c r="U50" s="32">
        <f t="shared" si="8"/>
        <v>1.5454545454545454</v>
      </c>
      <c r="V50" s="32">
        <f t="shared" si="8"/>
        <v>0.6831683168316832</v>
      </c>
      <c r="W50" s="19">
        <f>ROUND(W6/W25,2)</f>
        <v>1.02</v>
      </c>
    </row>
    <row r="51" spans="1:23" ht="36.75" customHeight="1" thickBot="1">
      <c r="A51" s="93" t="s">
        <v>54</v>
      </c>
      <c r="B51" s="94"/>
      <c r="C51" s="94"/>
      <c r="D51" s="43">
        <f aca="true" t="shared" si="9" ref="D51:W51">ROUND(D38/D6*100,1)</f>
        <v>49.4</v>
      </c>
      <c r="E51" s="43">
        <f t="shared" si="9"/>
        <v>46.8</v>
      </c>
      <c r="F51" s="43">
        <f t="shared" si="9"/>
        <v>44</v>
      </c>
      <c r="G51" s="43">
        <f t="shared" si="9"/>
        <v>35.1</v>
      </c>
      <c r="H51" s="43">
        <f t="shared" si="9"/>
        <v>96.7</v>
      </c>
      <c r="I51" s="43">
        <f t="shared" si="9"/>
        <v>10.4</v>
      </c>
      <c r="J51" s="43">
        <f t="shared" si="9"/>
        <v>19.5</v>
      </c>
      <c r="K51" s="43">
        <f t="shared" si="9"/>
        <v>40.4</v>
      </c>
      <c r="L51" s="43">
        <f t="shared" si="9"/>
        <v>50</v>
      </c>
      <c r="M51" s="43">
        <f t="shared" si="9"/>
        <v>35.1</v>
      </c>
      <c r="N51" s="43">
        <f t="shared" si="9"/>
        <v>33.9</v>
      </c>
      <c r="O51" s="32">
        <f t="shared" si="9"/>
        <v>24.5</v>
      </c>
      <c r="P51" s="43">
        <f t="shared" si="9"/>
        <v>21.2</v>
      </c>
      <c r="Q51" s="43">
        <f t="shared" si="9"/>
        <v>25.4</v>
      </c>
      <c r="R51" s="43">
        <f t="shared" si="9"/>
        <v>25</v>
      </c>
      <c r="S51" s="43">
        <f t="shared" si="9"/>
        <v>20.8</v>
      </c>
      <c r="T51" s="43">
        <f t="shared" si="9"/>
        <v>42.1</v>
      </c>
      <c r="U51" s="43">
        <f t="shared" si="9"/>
        <v>33.8</v>
      </c>
      <c r="V51" s="43">
        <f t="shared" si="9"/>
        <v>20.3</v>
      </c>
      <c r="W51" s="19">
        <f t="shared" si="9"/>
        <v>33.5</v>
      </c>
    </row>
    <row r="52" spans="1:23" ht="38.25" customHeight="1" thickBot="1">
      <c r="A52" s="93" t="s">
        <v>35</v>
      </c>
      <c r="B52" s="94"/>
      <c r="C52" s="94"/>
      <c r="D52" s="43">
        <f aca="true" t="shared" si="10" ref="D52:W52">ROUND(D43/D6*100,1)</f>
        <v>67.1</v>
      </c>
      <c r="E52" s="43">
        <f t="shared" si="10"/>
        <v>89.4</v>
      </c>
      <c r="F52" s="43">
        <f t="shared" si="10"/>
        <v>40</v>
      </c>
      <c r="G52" s="43">
        <f t="shared" si="10"/>
        <v>32.4</v>
      </c>
      <c r="H52" s="43">
        <f t="shared" si="10"/>
        <v>100</v>
      </c>
      <c r="I52" s="43">
        <f t="shared" si="10"/>
        <v>16.7</v>
      </c>
      <c r="J52" s="43">
        <f t="shared" si="10"/>
        <v>19.5</v>
      </c>
      <c r="K52" s="43">
        <f t="shared" si="10"/>
        <v>93.6</v>
      </c>
      <c r="L52" s="43">
        <f t="shared" si="10"/>
        <v>72.7</v>
      </c>
      <c r="M52" s="43">
        <f t="shared" si="10"/>
        <v>57.9</v>
      </c>
      <c r="N52" s="43">
        <f t="shared" si="10"/>
        <v>96.6</v>
      </c>
      <c r="O52" s="32">
        <f t="shared" si="10"/>
        <v>78.3</v>
      </c>
      <c r="P52" s="43">
        <f t="shared" si="10"/>
        <v>90.4</v>
      </c>
      <c r="Q52" s="43">
        <f t="shared" si="10"/>
        <v>31</v>
      </c>
      <c r="R52" s="43">
        <f t="shared" si="10"/>
        <v>57.1</v>
      </c>
      <c r="S52" s="43">
        <f t="shared" si="10"/>
        <v>15.3</v>
      </c>
      <c r="T52" s="43">
        <f t="shared" si="10"/>
        <v>52.6</v>
      </c>
      <c r="U52" s="43">
        <f t="shared" si="10"/>
        <v>32.4</v>
      </c>
      <c r="V52" s="43">
        <f t="shared" si="10"/>
        <v>71</v>
      </c>
      <c r="W52" s="19">
        <f t="shared" si="10"/>
        <v>57.5</v>
      </c>
    </row>
  </sheetData>
  <sheetProtection/>
  <mergeCells count="10">
    <mergeCell ref="A52:C52"/>
    <mergeCell ref="A47:C47"/>
    <mergeCell ref="A46:C46"/>
    <mergeCell ref="A48:C48"/>
    <mergeCell ref="A50:C50"/>
    <mergeCell ref="A1:V1"/>
    <mergeCell ref="D3:W3"/>
    <mergeCell ref="A2:W2"/>
    <mergeCell ref="A51:C51"/>
    <mergeCell ref="A49:C4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98" zoomScaleNormal="98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"/>
    </sheetView>
  </sheetViews>
  <sheetFormatPr defaultColWidth="8.875" defaultRowHeight="18" customHeight="1"/>
  <cols>
    <col min="1" max="1" width="4.00390625" style="1" customWidth="1"/>
    <col min="2" max="2" width="57.625" style="1" customWidth="1"/>
    <col min="3" max="3" width="7.875" style="9" customWidth="1"/>
    <col min="4" max="22" width="5.625" style="12" customWidth="1"/>
    <col min="23" max="23" width="8.00390625" style="1" customWidth="1"/>
    <col min="24" max="16384" width="8.875" style="1" customWidth="1"/>
  </cols>
  <sheetData>
    <row r="1" spans="1:23" ht="36.75" customHeight="1">
      <c r="A1" s="11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ht="15.75" customHeight="1">
      <c r="A2" s="111" t="s">
        <v>95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18" customHeight="1">
      <c r="A3" s="48" t="s">
        <v>0</v>
      </c>
      <c r="B3" s="105" t="s">
        <v>16</v>
      </c>
      <c r="C3" s="103" t="s">
        <v>19</v>
      </c>
      <c r="D3" s="102" t="s">
        <v>12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ht="30.75" customHeight="1">
      <c r="A4" s="49"/>
      <c r="B4" s="106"/>
      <c r="C4" s="104"/>
      <c r="D4" s="50">
        <v>1</v>
      </c>
      <c r="E4" s="50">
        <v>2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11</v>
      </c>
      <c r="M4" s="50">
        <v>16</v>
      </c>
      <c r="N4" s="50">
        <v>21</v>
      </c>
      <c r="O4" s="50">
        <v>22</v>
      </c>
      <c r="P4" s="50">
        <v>23</v>
      </c>
      <c r="Q4" s="50">
        <v>24</v>
      </c>
      <c r="R4" s="50">
        <v>25</v>
      </c>
      <c r="S4" s="50">
        <v>26</v>
      </c>
      <c r="T4" s="50">
        <v>27</v>
      </c>
      <c r="U4" s="50">
        <v>28</v>
      </c>
      <c r="V4" s="50">
        <v>29</v>
      </c>
      <c r="W4" s="51" t="s">
        <v>26</v>
      </c>
    </row>
    <row r="5" spans="1:23" s="4" customFormat="1" ht="33" customHeight="1">
      <c r="A5" s="52" t="s">
        <v>15</v>
      </c>
      <c r="B5" s="114" t="s">
        <v>77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</row>
    <row r="6" spans="1:25" s="4" customFormat="1" ht="27" customHeight="1">
      <c r="A6" s="53">
        <v>1</v>
      </c>
      <c r="B6" s="79" t="s">
        <v>59</v>
      </c>
      <c r="C6" s="55">
        <v>1</v>
      </c>
      <c r="D6" s="56">
        <f>ROUND(Вх!D7/Вх!D5*100,2)*$C$6</f>
        <v>12.14</v>
      </c>
      <c r="E6" s="56">
        <f>ROUND(Вх!E7/Вх!E5*100,2)*$C$6</f>
        <v>26.84</v>
      </c>
      <c r="F6" s="56">
        <f>ROUND(Вх!F7/Вх!F5*100,2)*$C$6</f>
        <v>16.44</v>
      </c>
      <c r="G6" s="56">
        <f>ROUND(Вх!G7/Вх!G5*100,2)*$C$6</f>
        <v>17.24</v>
      </c>
      <c r="H6" s="56">
        <f>ROUND(Вх!H7/Вх!H5*100,2)*$C$6</f>
        <v>13.68</v>
      </c>
      <c r="I6" s="56">
        <f>ROUND(Вх!I7/Вх!I5*100,2)*$C$6</f>
        <v>3.41</v>
      </c>
      <c r="J6" s="56">
        <f>ROUND(Вх!J7/Вх!J5*100,2)*$C$6</f>
        <v>6.83</v>
      </c>
      <c r="K6" s="56">
        <f>ROUND(Вх!K7/Вх!K5*100,2)*$C$6</f>
        <v>18.18</v>
      </c>
      <c r="L6" s="56">
        <f>ROUND(Вх!L7/Вх!L5*100,2)*$C$6</f>
        <v>20.84</v>
      </c>
      <c r="M6" s="56">
        <f>ROUND(Вх!M7/Вх!M5*100,2)*$C$6</f>
        <v>15.82</v>
      </c>
      <c r="N6" s="56">
        <f>ROUND(Вх!N7/Вх!N5*100,2)*$C$6</f>
        <v>21.33</v>
      </c>
      <c r="O6" s="56">
        <f>ROUND(Вх!O7/Вх!O5*100,2)*$C$6</f>
        <v>12.19</v>
      </c>
      <c r="P6" s="56">
        <f>ROUND(Вх!P7/Вх!P5*100,2)*$C$6</f>
        <v>12.86</v>
      </c>
      <c r="Q6" s="56">
        <f>ROUND(Вх!Q7/Вх!Q5*100,2)*$C$6</f>
        <v>5.62</v>
      </c>
      <c r="R6" s="56">
        <f>ROUND(Вх!R7/Вх!R5*100,2)*$C$6</f>
        <v>8.68</v>
      </c>
      <c r="S6" s="56">
        <f>ROUND(Вх!S7/Вх!S5*100,2)*$C$6</f>
        <v>14.52</v>
      </c>
      <c r="T6" s="56">
        <f>ROUND(Вх!T7/Вх!T5*100,2)*$C$6</f>
        <v>19.58</v>
      </c>
      <c r="U6" s="56">
        <f>ROUND(Вх!U7/Вх!U5*100,2)*$C$6</f>
        <v>13.47</v>
      </c>
      <c r="V6" s="56">
        <f>ROUND(Вх!V7/Вх!V5*100,2)*$C$6</f>
        <v>16.51</v>
      </c>
      <c r="W6" s="57">
        <f>ROUND(AVERAGE(D6:V6),2)</f>
        <v>14.54</v>
      </c>
      <c r="X6" s="81">
        <f>W6/$W$22</f>
        <v>0.13548266865449124</v>
      </c>
      <c r="Y6" s="86" t="s">
        <v>81</v>
      </c>
    </row>
    <row r="7" spans="1:24" s="4" customFormat="1" ht="39" customHeight="1">
      <c r="A7" s="53">
        <v>2</v>
      </c>
      <c r="B7" s="79" t="s">
        <v>109</v>
      </c>
      <c r="C7" s="55">
        <v>2</v>
      </c>
      <c r="D7" s="56">
        <f>(ROUND(Вх!D8/Вх!D5*100,2)+Вх!D8*0.01)*$C$7</f>
        <v>21.1</v>
      </c>
      <c r="E7" s="56">
        <f>(ROUND(Вх!E8/Вх!E5*100,2)+Вх!E8*0.01)*$C$7</f>
        <v>52.48</v>
      </c>
      <c r="F7" s="56">
        <f>(ROUND(Вх!F8/Вх!F5*100,2)+Вх!F8*0.01)*$C$7</f>
        <v>29.08</v>
      </c>
      <c r="G7" s="56">
        <f>(ROUND(Вх!G8/Вх!G5*100,2)+Вх!G8*0.01)*$C$7</f>
        <v>34.02</v>
      </c>
      <c r="H7" s="56">
        <f>(ROUND(Вх!H8/Вх!H5*100,2)+Вх!H8*0.01)*$C$7</f>
        <v>23.619999999999997</v>
      </c>
      <c r="I7" s="56">
        <f>(ROUND(Вх!I8/Вх!I5*100,2)+Вх!I8*0.01)*$C$7</f>
        <v>4.2</v>
      </c>
      <c r="J7" s="56">
        <f>(ROUND(Вх!J8/Вх!J5*100,2)+Вх!J8*0.01)*$C$7</f>
        <v>7.94</v>
      </c>
      <c r="K7" s="56">
        <f>(ROUND(Вх!K8/Вх!K5*100,2)+Вх!K8*0.01)*$C$7</f>
        <v>28.78</v>
      </c>
      <c r="L7" s="56">
        <f>(ROUND(Вх!L8/Вх!L5*100,2)+Вх!L8*0.01)*$C$7</f>
        <v>38.06</v>
      </c>
      <c r="M7" s="56">
        <f>(ROUND(Вх!M8/Вх!M5*100,2)+Вх!M8*0.01)*$C$7</f>
        <v>17.46</v>
      </c>
      <c r="N7" s="56">
        <f>(ROUND(Вх!N8/Вх!N5*100,2)+Вх!N8*0.01)*$C$7</f>
        <v>42.5</v>
      </c>
      <c r="O7" s="56">
        <f>(ROUND(Вх!O8/Вх!O5*100,2)+Вх!O8*0.01)*$C$7</f>
        <v>23.4</v>
      </c>
      <c r="P7" s="56">
        <f>(ROUND(Вх!P8/Вх!P5*100,2)+Вх!P8*0.01)*$C$7</f>
        <v>21.32</v>
      </c>
      <c r="Q7" s="56">
        <f>(ROUND(Вх!Q8/Вх!Q5*100,2)+Вх!Q8*0.01)*$C$7</f>
        <v>9.319999999999999</v>
      </c>
      <c r="R7" s="56">
        <f>(ROUND(Вх!R8/Вх!R5*100,2)+Вх!R8*0.01)*$C$7</f>
        <v>14.98</v>
      </c>
      <c r="S7" s="56">
        <f>(ROUND(Вх!S8/Вх!S5*100,2)+Вх!S8*0.01)*$C$7</f>
        <v>17.24</v>
      </c>
      <c r="T7" s="56">
        <f>(ROUND(Вх!T8/Вх!T5*100,2)+Вх!T8*0.01)*$C$7</f>
        <v>39.22</v>
      </c>
      <c r="U7" s="56">
        <f>(ROUND(Вх!U8/Вх!U5*100,2)+Вх!U8*0.01)*$C$7</f>
        <v>19.98</v>
      </c>
      <c r="V7" s="56">
        <f>(ROUND(Вх!V8/Вх!V5*100,2)+Вх!V8*0.01)*$C$7</f>
        <v>31.38</v>
      </c>
      <c r="W7" s="57">
        <f aca="true" t="shared" si="0" ref="W7:W21">ROUND(AVERAGE(D7:V7),2)</f>
        <v>25.06</v>
      </c>
      <c r="X7" s="81">
        <f aca="true" t="shared" si="1" ref="X7:X22">W7/$W$22</f>
        <v>0.23350726798360044</v>
      </c>
    </row>
    <row r="8" spans="1:24" s="4" customFormat="1" ht="25.5" customHeight="1">
      <c r="A8" s="53">
        <v>3</v>
      </c>
      <c r="B8" s="54" t="s">
        <v>58</v>
      </c>
      <c r="C8" s="55">
        <v>5</v>
      </c>
      <c r="D8" s="56">
        <f>ROUND(Вх!D8/Вх!D7,2)*$C$8</f>
        <v>4</v>
      </c>
      <c r="E8" s="56">
        <f>ROUND(Вх!E8/Вх!E7,2)*$C$8</f>
        <v>4.699999999999999</v>
      </c>
      <c r="F8" s="56">
        <f>ROUND(Вх!F8/Вх!F7,2)*$C$8</f>
        <v>4.25</v>
      </c>
      <c r="G8" s="56">
        <f>ROUND(Вх!G8/Вх!G7,2)*$C$8</f>
        <v>4.65</v>
      </c>
      <c r="H8" s="56">
        <f>ROUND(Вх!H8/Вх!H7,2)*$C$8</f>
        <v>4.2</v>
      </c>
      <c r="I8" s="56">
        <f>ROUND(Вх!I8/Вх!I7,2)*$C$8</f>
        <v>2.9499999999999997</v>
      </c>
      <c r="J8" s="56">
        <f>ROUND(Вх!J8/Вх!J7,2)*$C$8</f>
        <v>2.8000000000000003</v>
      </c>
      <c r="K8" s="56">
        <f>ROUND(Вх!K8/Вх!K7,2)*$C$8</f>
        <v>3.75</v>
      </c>
      <c r="L8" s="56">
        <f>ROUND(Вх!L8/Вх!L7,2)*$C$8</f>
        <v>4.3</v>
      </c>
      <c r="M8" s="56">
        <f>ROUND(Вх!M8/Вх!M7,2)*$C$8</f>
        <v>2.6</v>
      </c>
      <c r="N8" s="56">
        <f>ROUND(Вх!N8/Вх!N7,2)*$C$8</f>
        <v>4.75</v>
      </c>
      <c r="O8" s="56">
        <f>ROUND(Вх!O8/Вх!O7,2)*$C$8</f>
        <v>4.3</v>
      </c>
      <c r="P8" s="56">
        <f>ROUND(Вх!P8/Вх!P7,2)*$C$8</f>
        <v>3.95</v>
      </c>
      <c r="Q8" s="56">
        <f>ROUND(Вх!Q8/Вх!Q7,2)*$C$8</f>
        <v>3.9000000000000004</v>
      </c>
      <c r="R8" s="56">
        <f>ROUND(Вх!R8/Вх!R7,2)*$C$8</f>
        <v>4.1499999999999995</v>
      </c>
      <c r="S8" s="56">
        <f>ROUND(Вх!S8/Вх!S7,2)*$C$8</f>
        <v>2.8000000000000003</v>
      </c>
      <c r="T8" s="56">
        <f>ROUND(Вх!T8/Вх!T7,2)*$C$8</f>
        <v>4.75</v>
      </c>
      <c r="U8" s="56">
        <f>ROUND(Вх!U8/Вх!U7,2)*$C$8</f>
        <v>3.5</v>
      </c>
      <c r="V8" s="56">
        <f>ROUND(Вх!V8/Вх!V7,2)*$C$8</f>
        <v>4.45</v>
      </c>
      <c r="W8" s="57">
        <f t="shared" si="0"/>
        <v>3.93</v>
      </c>
      <c r="X8" s="81">
        <f t="shared" si="1"/>
        <v>0.036619455833022736</v>
      </c>
    </row>
    <row r="9" spans="1:24" s="4" customFormat="1" ht="25.5" customHeight="1">
      <c r="A9" s="53">
        <v>4</v>
      </c>
      <c r="B9" s="54" t="s">
        <v>57</v>
      </c>
      <c r="C9" s="55">
        <v>-5</v>
      </c>
      <c r="D9" s="56">
        <f>ROUND(Вх!D9/Вх!D7,2)*$C$9</f>
        <v>-0.95</v>
      </c>
      <c r="E9" s="56">
        <f>ROUND(Вх!E9/Вх!E7,2)*$C$9</f>
        <v>0</v>
      </c>
      <c r="F9" s="56">
        <f>ROUND(Вх!F9/Вх!F7,2)*$C$9</f>
        <v>0</v>
      </c>
      <c r="G9" s="56">
        <f>ROUND(Вх!G9/Вх!G7,2)*$C$9</f>
        <v>-0.35000000000000003</v>
      </c>
      <c r="H9" s="56">
        <f>ROUND(Вх!H9/Вх!H7,2)*$C$9</f>
        <v>-1.7000000000000002</v>
      </c>
      <c r="I9" s="56">
        <f>ROUND(Вх!I9/Вх!I7,2)*$C$9</f>
        <v>-0.3</v>
      </c>
      <c r="J9" s="56">
        <f>ROUND(Вх!J9/Вх!J7,2)*$C$9</f>
        <v>-0.2</v>
      </c>
      <c r="K9" s="56">
        <f>ROUND(Вх!K9/Вх!K7,2)*$C$9</f>
        <v>-0.15</v>
      </c>
      <c r="L9" s="56">
        <f>ROUND(Вх!L9/Вх!L7,2)*$C$9</f>
        <v>-0.5</v>
      </c>
      <c r="M9" s="56">
        <f>ROUND(Вх!M9/Вх!M7,2)*$C$9</f>
        <v>-1.2</v>
      </c>
      <c r="N9" s="56">
        <f>ROUND(Вх!N9/Вх!N7,2)*$C$9</f>
        <v>-0.1</v>
      </c>
      <c r="O9" s="56">
        <f>ROUND(Вх!O9/Вх!O7,2)*$C$9</f>
        <v>-0.65</v>
      </c>
      <c r="P9" s="56">
        <f>ROUND(Вх!P9/Вх!P7,2)*$C$9</f>
        <v>0</v>
      </c>
      <c r="Q9" s="56">
        <f>ROUND(Вх!Q9/Вх!Q7,2)*$C$9</f>
        <v>0</v>
      </c>
      <c r="R9" s="56">
        <f>ROUND(Вх!R9/Вх!R7,2)*$C$9</f>
        <v>-0.8500000000000001</v>
      </c>
      <c r="S9" s="56">
        <f>ROUND(Вх!S9/Вх!S7,2)*$C$9</f>
        <v>-1.55</v>
      </c>
      <c r="T9" s="56">
        <f>ROUND(Вх!T9/Вх!T7,2)*$C$9</f>
        <v>-0.8</v>
      </c>
      <c r="U9" s="56">
        <f>ROUND(Вх!U9/Вх!U7,2)*$C$9</f>
        <v>-1.05</v>
      </c>
      <c r="V9" s="56">
        <f>ROUND(Вх!V9/Вх!V7,2)*$C$9</f>
        <v>0</v>
      </c>
      <c r="W9" s="57">
        <f t="shared" si="0"/>
        <v>-0.54</v>
      </c>
      <c r="X9" s="81">
        <f t="shared" si="1"/>
        <v>-0.005031680954155796</v>
      </c>
    </row>
    <row r="10" spans="1:24" ht="27.75" customHeight="1">
      <c r="A10" s="53">
        <v>5</v>
      </c>
      <c r="B10" s="54" t="s">
        <v>56</v>
      </c>
      <c r="C10" s="55">
        <v>1</v>
      </c>
      <c r="D10" s="56">
        <f>ROUND(Вх!D10/Вх!D5*100,3)*$C$10</f>
        <v>1.442</v>
      </c>
      <c r="E10" s="56">
        <f>ROUND(Вх!E10/Вх!E5*100,3)*$C$10</f>
        <v>5.701</v>
      </c>
      <c r="F10" s="56">
        <f>ROUND(Вх!F10/Вх!F5*100,3)*$C$10</f>
        <v>3.196</v>
      </c>
      <c r="G10" s="56">
        <f>ROUND(Вх!G10/Вх!G5*100,3)*$C$10</f>
        <v>3.605</v>
      </c>
      <c r="H10" s="56">
        <f>ROUND(Вх!H10/Вх!H5*100,3)*$C$10</f>
        <v>0.427</v>
      </c>
      <c r="I10" s="56">
        <f>ROUND(Вх!I10/Вх!I5*100,3)*$C$10</f>
        <v>0.401</v>
      </c>
      <c r="J10" s="56">
        <f>ROUND(Вх!J10/Вх!J5*100,3)*$C$10</f>
        <v>0.273</v>
      </c>
      <c r="K10" s="56">
        <f>ROUND(Вх!K10/Вх!K5*100,3)*$C$10</f>
        <v>4.545</v>
      </c>
      <c r="L10" s="56">
        <f>ROUND(Вх!L10/Вх!L5*100,3)*$C$10</f>
        <v>0.9</v>
      </c>
      <c r="M10" s="56">
        <f>ROUND(Вх!M10/Вх!M5*100,3)*$C$10</f>
        <v>0.176</v>
      </c>
      <c r="N10" s="56">
        <f>ROUND(Вх!N10/Вх!N5*100,3)*$C$10</f>
        <v>1.524</v>
      </c>
      <c r="O10" s="56">
        <f>ROUND(Вх!O10/Вх!O5*100,3)*$C$10</f>
        <v>0</v>
      </c>
      <c r="P10" s="56">
        <f>ROUND(Вх!P10/Вх!P5*100,3)*$C$10</f>
        <v>2.217</v>
      </c>
      <c r="Q10" s="56">
        <f>ROUND(Вх!Q10/Вх!Q5*100,3)*$C$10</f>
        <v>0.421</v>
      </c>
      <c r="R10" s="56">
        <f>ROUND(Вх!R10/Вх!R5*100,3)*$C$10</f>
        <v>0.993</v>
      </c>
      <c r="S10" s="56">
        <f>ROUND(Вх!S10/Вх!S5*100,3)*$C$10</f>
        <v>1.633</v>
      </c>
      <c r="T10" s="56">
        <f>ROUND(Вх!T10/Вх!T5*100,3)*$C$10</f>
        <v>2.852</v>
      </c>
      <c r="U10" s="56">
        <f>ROUND(Вх!U10/Вх!U5*100,3)*$C$10</f>
        <v>0</v>
      </c>
      <c r="V10" s="56">
        <f>ROUND(Вх!V10/Вх!V5*100,3)*$C$10</f>
        <v>0</v>
      </c>
      <c r="W10" s="57">
        <f t="shared" si="0"/>
        <v>1.6</v>
      </c>
      <c r="X10" s="81">
        <f t="shared" si="1"/>
        <v>0.014908684308609766</v>
      </c>
    </row>
    <row r="11" spans="1:24" ht="30" customHeight="1">
      <c r="A11" s="53">
        <v>6</v>
      </c>
      <c r="B11" s="54" t="s">
        <v>110</v>
      </c>
      <c r="C11" s="55">
        <v>10</v>
      </c>
      <c r="D11" s="56">
        <f>(ROUND(Вх!D12/Вх!D6*10,3)+Вх!D12*0.01)*$C$11</f>
        <v>3.83</v>
      </c>
      <c r="E11" s="56">
        <f>(ROUND(Вх!E12/Вх!E6*10,3)+Вх!E12*0.01)*$C$11</f>
        <v>53.46</v>
      </c>
      <c r="F11" s="56">
        <f>(ROUND(Вх!F12/Вх!F6*10,3)+Вх!F12*0.01)*$C$11</f>
        <v>2.1</v>
      </c>
      <c r="G11" s="56">
        <f>(ROUND(Вх!G12/Вх!G6*10,3)+Вх!G12*0.01)*$C$11</f>
        <v>10.16</v>
      </c>
      <c r="H11" s="56">
        <f>(ROUND(Вх!H12/Вх!H6*10,3)+Вх!H12*0.01)*$C$11</f>
        <v>3.43</v>
      </c>
      <c r="I11" s="56">
        <f>(ROUND(Вх!I12/Вх!I6*10,3)+Вх!I12*0.01)*$C$11</f>
        <v>2.18</v>
      </c>
      <c r="J11" s="56">
        <f>(ROUND(Вх!J12/Вх!J6*10,3)+Вх!J12*0.01)*$C$11</f>
        <v>2.54</v>
      </c>
      <c r="K11" s="56">
        <f>(ROUND(Вх!K12/Вх!K6*10,3)+Вх!K12*0.01)*$C$11</f>
        <v>22.28</v>
      </c>
      <c r="L11" s="56">
        <f>(ROUND(Вх!L12/Вх!L6*10,3)+Вх!L12*0.01)*$C$11</f>
        <v>14.240000000000002</v>
      </c>
      <c r="M11" s="56">
        <f>(ROUND(Вх!M12/Вх!M6*10,3)+Вх!M12*0.01)*$C$11</f>
        <v>7.42</v>
      </c>
      <c r="N11" s="56">
        <f>(ROUND(Вх!N12/Вх!N6*10,3)+Вх!N12*0.01)*$C$11</f>
        <v>7.180000000000001</v>
      </c>
      <c r="O11" s="56">
        <f>(ROUND(Вх!O12/Вх!O6*10,3)+Вх!O12*0.01)*$C$11</f>
        <v>2.09</v>
      </c>
      <c r="P11" s="56">
        <f>(ROUND(Вх!P12/Вх!P6*10,3)+Вх!P12*0.01)*$C$11</f>
        <v>6.07</v>
      </c>
      <c r="Q11" s="56">
        <f>(ROUND(Вх!Q12/Вх!Q6*10,3)+Вх!Q12*0.01)*$C$11</f>
        <v>3.02</v>
      </c>
      <c r="R11" s="56">
        <f>(ROUND(Вх!R12/Вх!R6*10,3)+Вх!R12*0.01)*$C$11</f>
        <v>3.77</v>
      </c>
      <c r="S11" s="56">
        <f>(ROUND(Вх!S12/Вх!S6*10,3)+Вх!S12*0.01)*$C$11</f>
        <v>13.4</v>
      </c>
      <c r="T11" s="56">
        <f>(ROUND(Вх!T12/Вх!T6*10,3)+Вх!T12*0.01)*$C$11</f>
        <v>5.5600000000000005</v>
      </c>
      <c r="U11" s="56">
        <f>(ROUND(Вх!U12/Вх!U6*10,3)+Вх!U12*0.01)*$C$11</f>
        <v>3.14</v>
      </c>
      <c r="V11" s="56">
        <f>(ROUND(Вх!V12/Вх!V6*10,3)+Вх!V12*0.01)*$C$11</f>
        <v>9.299999999999999</v>
      </c>
      <c r="W11" s="57">
        <f t="shared" si="0"/>
        <v>9.22</v>
      </c>
      <c r="X11" s="81">
        <f t="shared" si="1"/>
        <v>0.08591129332836378</v>
      </c>
    </row>
    <row r="12" spans="1:24" ht="25.5" customHeight="1">
      <c r="A12" s="53">
        <v>7</v>
      </c>
      <c r="B12" s="54" t="s">
        <v>111</v>
      </c>
      <c r="C12" s="55">
        <v>10</v>
      </c>
      <c r="D12" s="56">
        <f>(ROUND(Вх!D13/Вх!D6*10,3)+Вх!D13*0.01)*$C$12</f>
        <v>1.28</v>
      </c>
      <c r="E12" s="56">
        <f>(ROUND(Вх!E13/Вх!E6*10,3)+Вх!E13*0.01)*$C$12</f>
        <v>2.23</v>
      </c>
      <c r="F12" s="56">
        <f>(ROUND(Вх!F13/Вх!F6*10,3)+Вх!F13*0.01)*$C$12</f>
        <v>0</v>
      </c>
      <c r="G12" s="56">
        <f>(ROUND(Вх!G13/Вх!G6*10,3)+Вх!G13*0.01)*$C$12</f>
        <v>4.3500000000000005</v>
      </c>
      <c r="H12" s="56">
        <f>(ROUND(Вх!H13/Вх!H6*10,3)+Вх!H13*0.01)*$C$12</f>
        <v>0</v>
      </c>
      <c r="I12" s="56">
        <f>(ROUND(Вх!I13/Вх!I6*10,3)+Вх!I13*0.01)*$C$12</f>
        <v>0</v>
      </c>
      <c r="J12" s="56">
        <f>(ROUND(Вх!J13/Вх!J6*10,3)+Вх!J13*0.01)*$C$12</f>
        <v>0</v>
      </c>
      <c r="K12" s="56">
        <f>(ROUND(Вх!K13/Вх!K6*10,3)+Вх!K13*0.01)*$C$12</f>
        <v>2.23</v>
      </c>
      <c r="L12" s="56">
        <f>(ROUND(Вх!L13/Вх!L6*10,3)+Вх!L13*0.01)*$C$12</f>
        <v>0</v>
      </c>
      <c r="M12" s="56">
        <f>(ROUND(Вх!M13/Вх!M6*10,3)+Вх!M13*0.01)*$C$12</f>
        <v>0</v>
      </c>
      <c r="N12" s="56">
        <f>(ROUND(Вх!N13/Вх!N6*10,3)+Вх!N13*0.01)*$C$12</f>
        <v>0</v>
      </c>
      <c r="O12" s="56">
        <f>(ROUND(Вх!O13/Вх!O6*10,3)+Вх!O13*0.01)*$C$12</f>
        <v>0</v>
      </c>
      <c r="P12" s="56">
        <f>(ROUND(Вх!P13/Вх!P6*10,3)+Вх!P13*0.01)*$C$12</f>
        <v>0</v>
      </c>
      <c r="Q12" s="56">
        <f>(ROUND(Вх!Q13/Вх!Q6*10,3)+Вх!Q13*0.01)*$C$12</f>
        <v>1.51</v>
      </c>
      <c r="R12" s="56">
        <f>(ROUND(Вх!R13/Вх!R6*10,3)+Вх!R13*0.01)*$C$12</f>
        <v>0</v>
      </c>
      <c r="S12" s="56">
        <f>(ROUND(Вх!S13/Вх!S6*10,3)+Вх!S13*0.01)*$C$12</f>
        <v>0</v>
      </c>
      <c r="T12" s="56">
        <f>(ROUND(Вх!T13/Вх!T6*10,3)+Вх!T13*0.01)*$C$12</f>
        <v>3.71</v>
      </c>
      <c r="U12" s="56">
        <f>(ROUND(Вх!U13/Вх!U6*10,3)+Вх!U13*0.01)*$C$12</f>
        <v>0</v>
      </c>
      <c r="V12" s="56">
        <f>(ROUND(Вх!V13/Вх!V6*10,3)+Вх!V13*0.01)*$C$12</f>
        <v>3.1</v>
      </c>
      <c r="W12" s="57">
        <f t="shared" si="0"/>
        <v>0.97</v>
      </c>
      <c r="X12" s="81">
        <f t="shared" si="1"/>
        <v>0.00903838986209467</v>
      </c>
    </row>
    <row r="13" spans="1:24" ht="27.75" customHeight="1">
      <c r="A13" s="53"/>
      <c r="B13" s="54" t="s">
        <v>112</v>
      </c>
      <c r="C13" s="55">
        <v>10</v>
      </c>
      <c r="D13" s="56">
        <f>(ROUND(Вх!D14/Вх!D6*10,3)+Вх!D14*0.01)*$C$13</f>
        <v>2.55</v>
      </c>
      <c r="E13" s="56">
        <f>(ROUND(Вх!E14/Вх!E6*10,3)+Вх!E14*0.01)*$C$13</f>
        <v>28.96</v>
      </c>
      <c r="F13" s="56">
        <f>(ROUND(Вх!F14/Вх!F6*10,3)+Вх!F14*0.01)*$C$13</f>
        <v>4.2</v>
      </c>
      <c r="G13" s="56">
        <f>(ROUND(Вх!G14/Вх!G6*10,3)+Вх!G14*0.01)*$C$13</f>
        <v>1.4500000000000002</v>
      </c>
      <c r="H13" s="56">
        <f>(ROUND(Вх!H14/Вх!H6*10,3)+Вх!H14*0.01)*$C$13</f>
        <v>0</v>
      </c>
      <c r="I13" s="56">
        <f>(ROUND(Вх!I14/Вх!I6*10,3)+Вх!I14*0.01)*$C$13</f>
        <v>0</v>
      </c>
      <c r="J13" s="56">
        <f>(ROUND(Вх!J14/Вх!J6*10,3)+Вх!J14*0.01)*$C$13</f>
        <v>0</v>
      </c>
      <c r="K13" s="56">
        <f>(ROUND(Вх!K14/Вх!K6*10,3)+Вх!K14*0.01)*$C$13</f>
        <v>13.37</v>
      </c>
      <c r="L13" s="56">
        <f>(ROUND(Вх!L14/Вх!L6*10,3)+Вх!L14*0.01)*$C$13</f>
        <v>26.099999999999998</v>
      </c>
      <c r="M13" s="56">
        <f>(ROUND(Вх!M14/Вх!M6*10,3)+Вх!M14*0.01)*$C$13</f>
        <v>5.5600000000000005</v>
      </c>
      <c r="N13" s="56">
        <f>(ROUND(Вх!N14/Вх!N6*10,3)+Вх!N14*0.01)*$C$13</f>
        <v>10.77</v>
      </c>
      <c r="O13" s="56">
        <f>(ROUND(Вх!O14/Вх!O6*10,3)+Вх!O14*0.01)*$C$13</f>
        <v>1.04</v>
      </c>
      <c r="P13" s="56">
        <f>(ROUND(Вх!P14/Вх!P6*10,3)+Вх!P14*0.01)*$C$13</f>
        <v>2.02</v>
      </c>
      <c r="Q13" s="56">
        <f>(ROUND(Вх!Q14/Вх!Q6*10,3)+Вх!Q14*0.01)*$C$13</f>
        <v>1.51</v>
      </c>
      <c r="R13" s="56">
        <f>(ROUND(Вх!R14/Вх!R6*10,3)+Вх!R14*0.01)*$C$13</f>
        <v>0</v>
      </c>
      <c r="S13" s="56">
        <f>(ROUND(Вх!S14/Вх!S6*10,3)+Вх!S14*0.01)*$C$13</f>
        <v>0</v>
      </c>
      <c r="T13" s="56">
        <f>(ROUND(Вх!T14/Вх!T6*10,3)+Вх!T14*0.01)*$C$13</f>
        <v>9.27</v>
      </c>
      <c r="U13" s="56">
        <f>(ROUND(Вх!U14/Вх!U6*10,3)+Вх!U14*0.01)*$C$13</f>
        <v>1.57</v>
      </c>
      <c r="V13" s="56">
        <f>(ROUND(Вх!V14/Вх!V6*10,3)+Вх!V14*0.01)*$C$13</f>
        <v>1.55</v>
      </c>
      <c r="W13" s="57">
        <f t="shared" si="0"/>
        <v>5.79</v>
      </c>
      <c r="X13" s="81">
        <f t="shared" si="1"/>
        <v>0.05395080134178159</v>
      </c>
    </row>
    <row r="14" spans="1:24" ht="24.75" customHeight="1">
      <c r="A14" s="53">
        <v>8</v>
      </c>
      <c r="B14" s="54" t="s">
        <v>113</v>
      </c>
      <c r="C14" s="55">
        <v>10</v>
      </c>
      <c r="D14" s="56">
        <f>(ROUND(Вх!D15/Вх!D6*10,3)+Вх!D15*0.01)*$C$14</f>
        <v>1.28</v>
      </c>
      <c r="E14" s="56">
        <f>(ROUND(Вх!E15/Вх!E6*10,3)+Вх!E15*0.01)*$C$14</f>
        <v>6.680000000000001</v>
      </c>
      <c r="F14" s="56">
        <f>(ROUND(Вх!F15/Вх!F6*10,3)+Вх!F15*0.01)*$C$14</f>
        <v>2.1</v>
      </c>
      <c r="G14" s="56">
        <f>(ROUND(Вх!G15/Вх!G6*10,3)+Вх!G15*0.01)*$C$14</f>
        <v>1.4500000000000002</v>
      </c>
      <c r="H14" s="56">
        <f>(ROUND(Вх!H15/Вх!H6*10,3)+Вх!H15*0.01)*$C$14</f>
        <v>0</v>
      </c>
      <c r="I14" s="56">
        <f>(ROUND(Вх!I15/Вх!I6*10,3)+Вх!I15*0.01)*$C$14</f>
        <v>0</v>
      </c>
      <c r="J14" s="56">
        <f>(ROUND(Вх!J15/Вх!J6*10,3)+Вх!J15*0.01)*$C$14</f>
        <v>0</v>
      </c>
      <c r="K14" s="56">
        <f>(ROUND(Вх!K15/Вх!K6*10,3)+Вх!K15*0.01)*$C$14</f>
        <v>4.46</v>
      </c>
      <c r="L14" s="56">
        <f>(ROUND(Вх!L15/Вх!L6*10,3)+Вх!L15*0.01)*$C$14</f>
        <v>2.37</v>
      </c>
      <c r="M14" s="56">
        <f>(ROUND(Вх!M15/Вх!M6*10,3)+Вх!M15*0.01)*$C$14</f>
        <v>3.71</v>
      </c>
      <c r="N14" s="56">
        <f>(ROUND(Вх!N15/Вх!N6*10,3)+Вх!N15*0.01)*$C$14</f>
        <v>1.7900000000000003</v>
      </c>
      <c r="O14" s="56">
        <f>(ROUND(Вх!O15/Вх!O6*10,3)+Вх!O15*0.01)*$C$14</f>
        <v>1.04</v>
      </c>
      <c r="P14" s="56">
        <f>(ROUND(Вх!P15/Вх!P6*10,3)+Вх!P15*0.01)*$C$14</f>
        <v>4.050000000000001</v>
      </c>
      <c r="Q14" s="56">
        <f>(ROUND(Вх!Q15/Вх!Q6*10,3)+Вх!Q15*0.01)*$C$14</f>
        <v>0</v>
      </c>
      <c r="R14" s="56">
        <f>(ROUND(Вх!R15/Вх!R6*10,3)+Вх!R15*0.01)*$C$14</f>
        <v>1.8900000000000001</v>
      </c>
      <c r="S14" s="56">
        <f>(ROUND(Вх!S15/Вх!S6*10,3)+Вх!S15*0.01)*$C$14</f>
        <v>1.4900000000000002</v>
      </c>
      <c r="T14" s="56">
        <f>(ROUND(Вх!T15/Вх!T6*10,3)+Вх!T15*0.01)*$C$14</f>
        <v>1.85</v>
      </c>
      <c r="U14" s="56">
        <f>(ROUND(Вх!U15/Вх!U6*10,3)+Вх!U15*0.01)*$C$14</f>
        <v>3.14</v>
      </c>
      <c r="V14" s="56">
        <f>(ROUND(Вх!V15/Вх!V6*10,3)+Вх!V15*0.01)*$C$14</f>
        <v>1.55</v>
      </c>
      <c r="W14" s="57">
        <f t="shared" si="0"/>
        <v>2.04</v>
      </c>
      <c r="X14" s="81">
        <f t="shared" si="1"/>
        <v>0.01900857249347745</v>
      </c>
    </row>
    <row r="15" spans="1:24" ht="31.5" customHeight="1">
      <c r="A15" s="53">
        <v>9</v>
      </c>
      <c r="B15" s="54" t="s">
        <v>114</v>
      </c>
      <c r="C15" s="55">
        <v>10</v>
      </c>
      <c r="D15" s="56">
        <f>(ROUND(Вх!D16/Вх!D6*10,3)+Вх!D16*0.01)*$C$15</f>
        <v>1.28</v>
      </c>
      <c r="E15" s="56">
        <f>(ROUND(Вх!E16/Вх!E6*10,3)+Вх!E16*0.01)*$C$15</f>
        <v>4.46</v>
      </c>
      <c r="F15" s="56">
        <f>(ROUND(Вх!F16/Вх!F6*10,3)+Вх!F16*0.01)*$C$15</f>
        <v>2.1</v>
      </c>
      <c r="G15" s="56">
        <f>(ROUND(Вх!G16/Вх!G6*10,3)+Вх!G16*0.01)*$C$15</f>
        <v>2.9000000000000004</v>
      </c>
      <c r="H15" s="56">
        <f>(ROUND(Вх!H16/Вх!H6*10,3)+Вх!H16*0.01)*$C$15</f>
        <v>3.43</v>
      </c>
      <c r="I15" s="56">
        <f>(ROUND(Вх!I16/Вх!I6*10,3)+Вх!I16*0.01)*$C$15</f>
        <v>2.18</v>
      </c>
      <c r="J15" s="56">
        <f>(ROUND(Вх!J16/Вх!J6*10,3)+Вх!J16*0.01)*$C$15</f>
        <v>2.54</v>
      </c>
      <c r="K15" s="56">
        <f>(ROUND(Вх!K16/Вх!K6*10,3)+Вх!K16*0.01)*$C$15</f>
        <v>4.46</v>
      </c>
      <c r="L15" s="56">
        <f>(ROUND(Вх!L16/Вх!L6*10,3)+Вх!L16*0.01)*$C$15</f>
        <v>2.37</v>
      </c>
      <c r="M15" s="56">
        <f>(ROUND(Вх!M16/Вх!M6*10,3)+Вх!M16*0.01)*$C$15</f>
        <v>3.71</v>
      </c>
      <c r="N15" s="56">
        <f>(ROUND(Вх!N16/Вх!N6*10,3)+Вх!N16*0.01)*$C$15</f>
        <v>5.380000000000001</v>
      </c>
      <c r="O15" s="56">
        <f>(ROUND(Вх!O16/Вх!O6*10,3)+Вх!O16*0.01)*$C$15</f>
        <v>1.04</v>
      </c>
      <c r="P15" s="56">
        <f>(ROUND(Вх!P16/Вх!P6*10,3)+Вх!P16*0.01)*$C$15</f>
        <v>2.02</v>
      </c>
      <c r="Q15" s="56">
        <f>(ROUND(Вх!Q16/Вх!Q6*10,3)+Вх!Q16*0.01)*$C$15</f>
        <v>3.02</v>
      </c>
      <c r="R15" s="56">
        <f>(ROUND(Вх!R16/Вх!R6*10,3)+Вх!R16*0.01)*$C$15</f>
        <v>1.8900000000000001</v>
      </c>
      <c r="S15" s="56">
        <f>(ROUND(Вх!S16/Вх!S6*10,3)+Вх!S16*0.01)*$C$15</f>
        <v>2.9800000000000004</v>
      </c>
      <c r="T15" s="56">
        <f>(ROUND(Вх!T16/Вх!T6*10,3)+Вх!T16*0.01)*$C$15</f>
        <v>1.85</v>
      </c>
      <c r="U15" s="56">
        <f>(ROUND(Вх!U16/Вх!U6*10,3)+Вх!U16*0.01)*$C$15</f>
        <v>1.57</v>
      </c>
      <c r="V15" s="56">
        <f>(ROUND(Вх!V16/Вх!V6*10,3)+Вх!V16*0.01)*$C$15</f>
        <v>3.1</v>
      </c>
      <c r="W15" s="57">
        <f t="shared" si="0"/>
        <v>2.75</v>
      </c>
      <c r="X15" s="81">
        <f t="shared" si="1"/>
        <v>0.025624301155423034</v>
      </c>
    </row>
    <row r="16" spans="1:24" ht="24.75" customHeight="1">
      <c r="A16" s="53">
        <v>10</v>
      </c>
      <c r="B16" s="54" t="s">
        <v>115</v>
      </c>
      <c r="C16" s="55">
        <v>5</v>
      </c>
      <c r="D16" s="56">
        <f>(ROUND(Вх!D17/Вх!D6*10,3)+Вх!D17*0.01)*$C$16</f>
        <v>1.275</v>
      </c>
      <c r="E16" s="56">
        <f>(ROUND(Вх!E17/Вх!E6*10,3)+Вх!E17*0.01)*$C$16</f>
        <v>5.57</v>
      </c>
      <c r="F16" s="56">
        <f>(ROUND(Вх!F17/Вх!F6*10,3)+Вх!F17*0.01)*$C$16</f>
        <v>1.05</v>
      </c>
      <c r="G16" s="56">
        <f>(ROUND(Вх!G17/Вх!G6*10,3)+Вх!G17*0.01)*$C$16</f>
        <v>1.4500000000000002</v>
      </c>
      <c r="H16" s="56">
        <f>(ROUND(Вх!H17/Вх!H6*10,3)+Вх!H17*0.01)*$C$16</f>
        <v>1.715</v>
      </c>
      <c r="I16" s="56">
        <f>(ROUND(Вх!I17/Вх!I6*10,3)+Вх!I17*0.01)*$C$16</f>
        <v>2.185</v>
      </c>
      <c r="J16" s="56">
        <f>(ROUND(Вх!J17/Вх!J6*10,3)+Вх!J17*0.01)*$C$16</f>
        <v>1.27</v>
      </c>
      <c r="K16" s="56">
        <f>(ROUND(Вх!K17/Вх!K6*10,3)+Вх!K17*0.01)*$C$16</f>
        <v>8.91</v>
      </c>
      <c r="L16" s="56">
        <f>(ROUND(Вх!L17/Вх!L6*10,3)+Вх!L17*0.01)*$C$16</f>
        <v>3.5600000000000005</v>
      </c>
      <c r="M16" s="56">
        <f>(ROUND(Вх!M17/Вх!M6*10,3)+Вх!M17*0.01)*$C$16</f>
        <v>1.855</v>
      </c>
      <c r="N16" s="56">
        <f>(ROUND(Вх!N17/Вх!N6*10,3)+Вх!N17*0.01)*$C$16</f>
        <v>3.5900000000000003</v>
      </c>
      <c r="O16" s="56">
        <f>(ROUND(Вх!O17/Вх!O6*10,3)+Вх!O17*0.01)*$C$16</f>
        <v>2.6100000000000003</v>
      </c>
      <c r="P16" s="56">
        <f>(ROUND(Вх!P17/Вх!P6*10,3)+Вх!P17*0.01)*$C$16</f>
        <v>1.01</v>
      </c>
      <c r="Q16" s="56">
        <f>(ROUND(Вх!Q17/Вх!Q6*10,3)+Вх!Q17*0.01)*$C$16</f>
        <v>2.2649999999999997</v>
      </c>
      <c r="R16" s="56">
        <f>(ROUND(Вх!R17/Вх!R6*10,3)+Вх!R17*0.01)*$C$16</f>
        <v>2.83</v>
      </c>
      <c r="S16" s="56">
        <f>(ROUND(Вх!S17/Вх!S6*10,3)+Вх!S17*0.01)*$C$16</f>
        <v>1.4900000000000002</v>
      </c>
      <c r="T16" s="56">
        <f>(ROUND(Вх!T17/Вх!T6*10,3)+Вх!T17*0.01)*$C$16</f>
        <v>0.925</v>
      </c>
      <c r="U16" s="56">
        <f>(ROUND(Вх!U17/Вх!U6*10,3)+Вх!U17*0.01)*$C$16</f>
        <v>0.785</v>
      </c>
      <c r="V16" s="56">
        <f>(ROUND(Вх!V17/Вх!V6*10,3)+Вх!V17*0.01)*$C$16</f>
        <v>0.775</v>
      </c>
      <c r="W16" s="57">
        <f t="shared" si="0"/>
        <v>2.37</v>
      </c>
      <c r="X16" s="81">
        <f t="shared" si="1"/>
        <v>0.022083488632128216</v>
      </c>
    </row>
    <row r="17" spans="1:24" ht="24.75" customHeight="1">
      <c r="A17" s="53">
        <v>11</v>
      </c>
      <c r="B17" s="79" t="s">
        <v>116</v>
      </c>
      <c r="C17" s="55">
        <v>20</v>
      </c>
      <c r="D17" s="56">
        <f>(ROUND(Вх!D18/Вх!D5*100,3)+Вх!D18*0.01)*$C$17</f>
        <v>7.82</v>
      </c>
      <c r="E17" s="56">
        <f>(ROUND(Вх!E18/Вх!E5*100,3)+Вх!E18*0.01)*$C$17</f>
        <v>9.9</v>
      </c>
      <c r="F17" s="56">
        <f>(ROUND(Вх!F18/Вх!F5*100,3)+Вх!F18*0.01)*$C$17</f>
        <v>9.540000000000001</v>
      </c>
      <c r="G17" s="56">
        <f>(ROUND(Вх!G18/Вх!G5*100,3)+Вх!G18*0.01)*$C$17</f>
        <v>10</v>
      </c>
      <c r="H17" s="56">
        <f>(ROUND(Вх!H18/Вх!H5*100,3)+Вх!H18*0.01)*$C$17</f>
        <v>8.74</v>
      </c>
      <c r="I17" s="56">
        <f>(ROUND(Вх!I18/Вх!I5*100,3)+Вх!I18*0.01)*$C$17</f>
        <v>4.2</v>
      </c>
      <c r="J17" s="56">
        <f>(ROUND(Вх!J18/Вх!J5*100,3)+Вх!J18*0.01)*$C$17</f>
        <v>5.66</v>
      </c>
      <c r="K17" s="56">
        <f>(ROUND(Вх!K18/Вх!K5*100,3)+Вх!K18*0.01)*$C$17</f>
        <v>7.68</v>
      </c>
      <c r="L17" s="56">
        <f>(ROUND(Вх!L18/Вх!L5*100,3)+Вх!L18*0.01)*$C$17</f>
        <v>16</v>
      </c>
      <c r="M17" s="56">
        <f>(ROUND(Вх!M18/Вх!M5*100,3)+Вх!M18*0.01)*$C$17</f>
        <v>7.42</v>
      </c>
      <c r="N17" s="56">
        <f>(ROUND(Вх!N18/Вх!N5*100,3)+Вх!N18*0.01)*$C$17</f>
        <v>12.02</v>
      </c>
      <c r="O17" s="56">
        <f>(ROUND(Вх!O18/Вх!O5*100,3)+Вх!O18*0.01)*$C$17</f>
        <v>9.84</v>
      </c>
      <c r="P17" s="56">
        <f>(ROUND(Вх!P18/Вх!P5*100,3)+Вх!P18*0.01)*$C$17</f>
        <v>9.26</v>
      </c>
      <c r="Q17" s="56">
        <f>(ROUND(Вх!Q18/Вх!Q5*100,3)+Вх!Q18*0.01)*$C$17</f>
        <v>6.020000000000001</v>
      </c>
      <c r="R17" s="56">
        <f>(ROUND(Вх!R18/Вх!R5*100,3)+Вх!R18*0.01)*$C$17</f>
        <v>5.16</v>
      </c>
      <c r="S17" s="56">
        <f>(ROUND(Вх!S18/Вх!S5*100,3)+Вх!S18*0.01)*$C$17</f>
        <v>7.66</v>
      </c>
      <c r="T17" s="56">
        <f>(ROUND(Вх!T18/Вх!T5*100,3)+Вх!T18*0.01)*$C$17</f>
        <v>12</v>
      </c>
      <c r="U17" s="56">
        <f>(ROUND(Вх!U18/Вх!U5*100,3)+Вх!U18*0.01)*$C$17</f>
        <v>8</v>
      </c>
      <c r="V17" s="56">
        <f>(ROUND(Вх!V18/Вх!V5*100,3)+Вх!V18*0.01)*$C$17</f>
        <v>10.120000000000001</v>
      </c>
      <c r="W17" s="57">
        <f t="shared" si="0"/>
        <v>8.79</v>
      </c>
      <c r="X17" s="81">
        <f t="shared" si="1"/>
        <v>0.08190458442042489</v>
      </c>
    </row>
    <row r="18" spans="1:24" ht="27.75" customHeight="1">
      <c r="A18" s="53">
        <v>12</v>
      </c>
      <c r="B18" s="54" t="s">
        <v>60</v>
      </c>
      <c r="C18" s="55">
        <v>10</v>
      </c>
      <c r="D18" s="56">
        <f>ROUND(Вх!D19/Вх!D5*100,3)*$C$18</f>
        <v>12.02</v>
      </c>
      <c r="E18" s="56">
        <f>ROUND(Вх!E19/Вх!E5*100,3)*$C$18</f>
        <v>59.379999999999995</v>
      </c>
      <c r="F18" s="56">
        <f>ROUND(Вх!F19/Вх!F5*100,3)*$C$18</f>
        <v>36.53</v>
      </c>
      <c r="G18" s="56">
        <f>ROUND(Вх!G19/Вх!G5*100,3)*$C$18</f>
        <v>31.349999999999998</v>
      </c>
      <c r="H18" s="56">
        <f>ROUND(Вх!H19/Вх!H5*100,3)*$C$18</f>
        <v>0</v>
      </c>
      <c r="I18" s="56">
        <f>ROUND(Вх!I19/Вх!I5*100,3)*$C$18</f>
        <v>0</v>
      </c>
      <c r="J18" s="56">
        <f>ROUND(Вх!J19/Вх!J5*100,3)*$C$18</f>
        <v>2.7300000000000004</v>
      </c>
      <c r="K18" s="56">
        <f>ROUND(Вх!K19/Вх!K5*100,3)*$C$18</f>
        <v>32.730000000000004</v>
      </c>
      <c r="L18" s="56">
        <f>ROUND(Вх!L19/Вх!L5*100,3)*$C$18</f>
        <v>23.990000000000002</v>
      </c>
      <c r="M18" s="56">
        <f>ROUND(Вх!M19/Вх!M5*100,3)*$C$18</f>
        <v>28.119999999999997</v>
      </c>
      <c r="N18" s="56">
        <f>ROUND(Вх!N19/Вх!N5*100,3)*$C$18</f>
        <v>45.709999999999994</v>
      </c>
      <c r="O18" s="56">
        <f>ROUND(Вх!O19/Вх!O5*100,3)*$C$18</f>
        <v>9.719999999999999</v>
      </c>
      <c r="P18" s="56">
        <f>ROUND(Вх!P19/Вх!P5*100,3)*$C$18</f>
        <v>24.39</v>
      </c>
      <c r="Q18" s="56">
        <f>ROUND(Вх!Q19/Вх!Q5*100,3)*$C$18</f>
        <v>4.21</v>
      </c>
      <c r="R18" s="56">
        <f>ROUND(Вх!R19/Вх!R5*100,3)*$C$18</f>
        <v>12.41</v>
      </c>
      <c r="S18" s="56">
        <f>ROUND(Вх!S19/Вх!S5*100,3)*$C$18</f>
        <v>18.15</v>
      </c>
      <c r="T18" s="56">
        <f>ROUND(Вх!T19/Вх!T5*100,3)*$C$18</f>
        <v>20.910000000000004</v>
      </c>
      <c r="U18" s="56">
        <f>ROUND(Вх!U19/Вх!U5*100,3)*$C$18</f>
        <v>9.49</v>
      </c>
      <c r="V18" s="56">
        <f>ROUND(Вх!V19/Вх!V5*100,3)*$C$18</f>
        <v>17.46</v>
      </c>
      <c r="W18" s="57">
        <f t="shared" si="0"/>
        <v>20.49</v>
      </c>
      <c r="X18" s="81">
        <f t="shared" si="1"/>
        <v>0.1909243384271338</v>
      </c>
    </row>
    <row r="19" spans="1:24" ht="27.75" customHeight="1">
      <c r="A19" s="53"/>
      <c r="B19" s="54" t="s">
        <v>61</v>
      </c>
      <c r="C19" s="55">
        <v>10</v>
      </c>
      <c r="D19" s="56">
        <f>ROUND(Вх!D19/Вх!D20,3)*$C$19</f>
        <v>2.7800000000000002</v>
      </c>
      <c r="E19" s="56">
        <f>ROUND(Вх!E19/Вх!E20,3)*$C$19</f>
        <v>8.06</v>
      </c>
      <c r="F19" s="56">
        <f>ROUND(Вх!F19/Вх!F20,3)*$C$19</f>
        <v>3.81</v>
      </c>
      <c r="G19" s="56">
        <f>ROUND(Вх!G19/Вх!G20,3)*$C$19</f>
        <v>6.67</v>
      </c>
      <c r="H19" s="56">
        <f>ROUND(Вх!H19/Вх!H20,3)*$C$19</f>
        <v>0</v>
      </c>
      <c r="I19" s="56">
        <f>ROUND(Вх!I19/Вх!I20,3)*$C$19</f>
        <v>0</v>
      </c>
      <c r="J19" s="56">
        <f>ROUND(Вх!J19/Вх!J20,3)*$C$19</f>
        <v>0.32</v>
      </c>
      <c r="K19" s="56">
        <f>ROUND(Вх!K19/Вх!K20,3)*$C$19</f>
        <v>7.5</v>
      </c>
      <c r="L19" s="56">
        <f>ROUND(Вх!L19/Вх!L20,3)*$C$19</f>
        <v>5.93</v>
      </c>
      <c r="M19" s="56">
        <f>ROUND(Вх!M19/Вх!M20,3)*$C$19</f>
        <v>5.33</v>
      </c>
      <c r="N19" s="56">
        <f>ROUND(Вх!N19/Вх!N20,3)*$C$19</f>
        <v>8.89</v>
      </c>
      <c r="O19" s="56">
        <f>ROUND(Вх!O19/Вх!O20,3)*$C$19</f>
        <v>3.14</v>
      </c>
      <c r="P19" s="56">
        <f>ROUND(Вх!P19/Вх!P20,3)*$C$19</f>
        <v>3.06</v>
      </c>
      <c r="Q19" s="56">
        <f>ROUND(Вх!Q19/Вх!Q20,3)*$C$19</f>
        <v>0.7000000000000001</v>
      </c>
      <c r="R19" s="56">
        <f>ROUND(Вх!R19/Вх!R20,3)*$C$19</f>
        <v>1.56</v>
      </c>
      <c r="S19" s="56">
        <f>ROUND(Вх!S19/Вх!S20,3)*$C$19</f>
        <v>2.13</v>
      </c>
      <c r="T19" s="56">
        <f>ROUND(Вх!T19/Вх!T20,3)*$C$19</f>
        <v>3.06</v>
      </c>
      <c r="U19" s="56">
        <f>ROUND(Вх!U19/Вх!U20,3)*$C$19</f>
        <v>1.1400000000000001</v>
      </c>
      <c r="V19" s="56">
        <f>ROUND(Вх!V19/Вх!V20,3)*$C$19</f>
        <v>2.75</v>
      </c>
      <c r="W19" s="57">
        <f t="shared" si="0"/>
        <v>3.52</v>
      </c>
      <c r="X19" s="81">
        <f t="shared" si="1"/>
        <v>0.032799105478941486</v>
      </c>
    </row>
    <row r="20" spans="1:24" ht="24.75" customHeight="1">
      <c r="A20" s="53">
        <v>13</v>
      </c>
      <c r="B20" s="54" t="s">
        <v>62</v>
      </c>
      <c r="C20" s="55">
        <v>1</v>
      </c>
      <c r="D20" s="58">
        <f>Вх!D21*$C$20</f>
        <v>6</v>
      </c>
      <c r="E20" s="58">
        <f>Вх!E21*$C$20</f>
        <v>4</v>
      </c>
      <c r="F20" s="58">
        <f>Вх!F21*$C$20</f>
        <v>6</v>
      </c>
      <c r="G20" s="58">
        <f>Вх!G21*$C$20</f>
        <v>2</v>
      </c>
      <c r="H20" s="58">
        <f>Вх!H21*$C$20</f>
        <v>16</v>
      </c>
      <c r="I20" s="58">
        <f>Вх!I21*$C$20</f>
        <v>0</v>
      </c>
      <c r="J20" s="58">
        <f>Вх!J21*$C$20</f>
        <v>1</v>
      </c>
      <c r="K20" s="58">
        <f>Вх!K21*$C$20</f>
        <v>3</v>
      </c>
      <c r="L20" s="58">
        <f>Вх!L21*$C$20</f>
        <v>5</v>
      </c>
      <c r="M20" s="58">
        <f>Вх!M21*$C$20</f>
        <v>2</v>
      </c>
      <c r="N20" s="58">
        <f>Вх!N21*$C$20</f>
        <v>3</v>
      </c>
      <c r="O20" s="58">
        <f>Вх!O21*$C$20</f>
        <v>2</v>
      </c>
      <c r="P20" s="58">
        <f>Вх!P21*$C$20</f>
        <v>2</v>
      </c>
      <c r="Q20" s="58">
        <f>Вх!Q21*$C$20</f>
        <v>1</v>
      </c>
      <c r="R20" s="58">
        <f>Вх!R21*$C$20</f>
        <v>1</v>
      </c>
      <c r="S20" s="58">
        <f>Вх!S21*$C$20</f>
        <v>1</v>
      </c>
      <c r="T20" s="58">
        <f>Вх!T21*$C$20</f>
        <v>4</v>
      </c>
      <c r="U20" s="58">
        <f>Вх!U21*$C$20</f>
        <v>2</v>
      </c>
      <c r="V20" s="58">
        <f>Вх!V21*$C$20</f>
        <v>5</v>
      </c>
      <c r="W20" s="57">
        <f t="shared" si="0"/>
        <v>3.47</v>
      </c>
      <c r="X20" s="81">
        <f>W20/$W$22</f>
        <v>0.03233320909429743</v>
      </c>
    </row>
    <row r="21" spans="2:24" ht="18" customHeight="1">
      <c r="B21" s="54" t="s">
        <v>84</v>
      </c>
      <c r="C21" s="55">
        <v>1</v>
      </c>
      <c r="D21" s="58">
        <f>Вх!D22*$C$21</f>
        <v>6</v>
      </c>
      <c r="E21" s="58">
        <f>Вх!E22*$C$21</f>
        <v>15</v>
      </c>
      <c r="F21" s="58">
        <f>Вх!F22*$C$21</f>
        <v>6</v>
      </c>
      <c r="G21" s="58">
        <f>Вх!G22*$C$21</f>
        <v>1</v>
      </c>
      <c r="H21" s="58">
        <f>Вх!H22*$C$21</f>
        <v>0</v>
      </c>
      <c r="I21" s="58">
        <f>Вх!I22*$C$21</f>
        <v>0</v>
      </c>
      <c r="J21" s="58">
        <f>Вх!J22*$C$21</f>
        <v>0</v>
      </c>
      <c r="K21" s="58">
        <f>Вх!K22*$C$21</f>
        <v>3</v>
      </c>
      <c r="L21" s="58">
        <f>Вх!L22*$C$21</f>
        <v>10</v>
      </c>
      <c r="M21" s="58">
        <f>Вх!M22*$C$21</f>
        <v>2</v>
      </c>
      <c r="N21" s="58">
        <f>Вх!N22*$C$21</f>
        <v>3</v>
      </c>
      <c r="O21" s="58">
        <f>Вх!O22*$C$21</f>
        <v>2</v>
      </c>
      <c r="P21" s="58">
        <f>Вх!P22*$C$21</f>
        <v>2</v>
      </c>
      <c r="Q21" s="58">
        <f>Вх!Q22*$C$21</f>
        <v>3</v>
      </c>
      <c r="R21" s="58">
        <f>Вх!R22*$C$21</f>
        <v>1</v>
      </c>
      <c r="S21" s="58">
        <f>Вх!S22*$C$21</f>
        <v>1</v>
      </c>
      <c r="T21" s="58">
        <f>Вх!T22*$C$21</f>
        <v>2</v>
      </c>
      <c r="U21" s="58">
        <f>Вх!U22*$C$21</f>
        <v>1</v>
      </c>
      <c r="V21" s="58">
        <f>Вх!V22*$C$21</f>
        <v>5</v>
      </c>
      <c r="W21" s="57">
        <f t="shared" si="0"/>
        <v>3.32</v>
      </c>
      <c r="X21" s="81">
        <f>W21/$W$22</f>
        <v>0.030935519940365263</v>
      </c>
    </row>
    <row r="22" spans="1:25" ht="16.5" customHeight="1">
      <c r="A22" s="117" t="s">
        <v>24</v>
      </c>
      <c r="B22" s="118"/>
      <c r="C22" s="59">
        <v>1</v>
      </c>
      <c r="D22" s="80">
        <f>ROUND(SUM(D6:D21)*$C$22,2)</f>
        <v>83.85</v>
      </c>
      <c r="E22" s="80">
        <f aca="true" t="shared" si="2" ref="E22:V22">ROUND(SUM(E6:E21)*$C$22,2)</f>
        <v>287.42</v>
      </c>
      <c r="F22" s="80">
        <f t="shared" si="2"/>
        <v>126.4</v>
      </c>
      <c r="G22" s="80">
        <f t="shared" si="2"/>
        <v>131.95</v>
      </c>
      <c r="H22" s="80">
        <f t="shared" si="2"/>
        <v>73.54</v>
      </c>
      <c r="I22" s="80">
        <f t="shared" si="2"/>
        <v>21.41</v>
      </c>
      <c r="J22" s="80">
        <f t="shared" si="2"/>
        <v>33.7</v>
      </c>
      <c r="K22" s="80">
        <f t="shared" si="2"/>
        <v>164.73</v>
      </c>
      <c r="L22" s="80">
        <f t="shared" si="2"/>
        <v>173.16</v>
      </c>
      <c r="M22" s="80">
        <f t="shared" si="2"/>
        <v>101.98</v>
      </c>
      <c r="N22" s="80">
        <f t="shared" si="2"/>
        <v>171.33</v>
      </c>
      <c r="O22" s="80">
        <f t="shared" si="2"/>
        <v>73.76</v>
      </c>
      <c r="P22" s="80">
        <f t="shared" si="2"/>
        <v>96.23</v>
      </c>
      <c r="Q22" s="80">
        <f t="shared" si="2"/>
        <v>45.52</v>
      </c>
      <c r="R22" s="80">
        <f t="shared" si="2"/>
        <v>59.46</v>
      </c>
      <c r="S22" s="80">
        <f t="shared" si="2"/>
        <v>83.94</v>
      </c>
      <c r="T22" s="80">
        <f t="shared" si="2"/>
        <v>130.74</v>
      </c>
      <c r="U22" s="80">
        <f t="shared" si="2"/>
        <v>67.74</v>
      </c>
      <c r="V22" s="80">
        <f t="shared" si="2"/>
        <v>112.05</v>
      </c>
      <c r="W22" s="57">
        <f>ROUND(SUM(W6:W21),2)</f>
        <v>107.32</v>
      </c>
      <c r="X22" s="81">
        <f t="shared" si="1"/>
        <v>1</v>
      </c>
      <c r="Y22" s="81">
        <f>W22/$W$53</f>
        <v>0.5478025624011025</v>
      </c>
    </row>
    <row r="23" spans="1:23" ht="16.5" customHeight="1">
      <c r="A23" s="107" t="s">
        <v>25</v>
      </c>
      <c r="B23" s="108"/>
      <c r="C23" s="60"/>
      <c r="D23" s="61">
        <v>12</v>
      </c>
      <c r="E23" s="62">
        <v>1</v>
      </c>
      <c r="F23" s="61">
        <v>7</v>
      </c>
      <c r="G23" s="61">
        <v>5</v>
      </c>
      <c r="H23" s="61">
        <v>14</v>
      </c>
      <c r="I23" s="77">
        <v>19</v>
      </c>
      <c r="J23" s="77">
        <v>18</v>
      </c>
      <c r="K23" s="61">
        <v>4</v>
      </c>
      <c r="L23" s="90">
        <v>2</v>
      </c>
      <c r="M23" s="61">
        <v>9</v>
      </c>
      <c r="N23" s="90">
        <v>3</v>
      </c>
      <c r="O23" s="61">
        <v>13</v>
      </c>
      <c r="P23" s="61">
        <v>10</v>
      </c>
      <c r="Q23" s="77">
        <v>17</v>
      </c>
      <c r="R23" s="61">
        <v>16</v>
      </c>
      <c r="S23" s="61">
        <v>11</v>
      </c>
      <c r="T23" s="61">
        <v>6</v>
      </c>
      <c r="U23" s="61">
        <v>15</v>
      </c>
      <c r="V23" s="61">
        <v>8</v>
      </c>
      <c r="W23" s="63"/>
    </row>
    <row r="24" spans="1:23" ht="18" customHeight="1">
      <c r="A24" s="52" t="s">
        <v>17</v>
      </c>
      <c r="B24" s="114" t="s">
        <v>76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</row>
    <row r="25" spans="1:24" ht="24.75" customHeight="1">
      <c r="A25" s="53">
        <v>1</v>
      </c>
      <c r="B25" s="54" t="s">
        <v>63</v>
      </c>
      <c r="C25" s="64">
        <v>0.5</v>
      </c>
      <c r="D25" s="65">
        <f>Вх!D23*$C$25</f>
        <v>12.5</v>
      </c>
      <c r="E25" s="65">
        <f>Вх!E23*$C$25</f>
        <v>17</v>
      </c>
      <c r="F25" s="65">
        <f>Вх!F23*$C$25</f>
        <v>9</v>
      </c>
      <c r="G25" s="65">
        <f>Вх!G23*$C$25</f>
        <v>7</v>
      </c>
      <c r="H25" s="65">
        <f>Вх!H23*$C$25</f>
        <v>2.5</v>
      </c>
      <c r="I25" s="65">
        <f>Вх!I23*$C$25</f>
        <v>4</v>
      </c>
      <c r="J25" s="65">
        <f>Вх!J23*$C$25</f>
        <v>2.5</v>
      </c>
      <c r="K25" s="65">
        <f>Вх!K23*$C$25</f>
        <v>17.5</v>
      </c>
      <c r="L25" s="65">
        <f>Вх!L23*$C$25</f>
        <v>20.5</v>
      </c>
      <c r="M25" s="65">
        <f>Вх!M23*$C$25</f>
        <v>7.5</v>
      </c>
      <c r="N25" s="65">
        <f>Вх!N23*$C$25</f>
        <v>12.5</v>
      </c>
      <c r="O25" s="65">
        <f>Вх!O23*$C$25</f>
        <v>14.5</v>
      </c>
      <c r="P25" s="65">
        <f>Вх!P23*$C$25</f>
        <v>5.5</v>
      </c>
      <c r="Q25" s="65">
        <f>Вх!Q23*$C$25</f>
        <v>2.5</v>
      </c>
      <c r="R25" s="65">
        <f>Вх!R23*$C$25</f>
        <v>8.5</v>
      </c>
      <c r="S25" s="65">
        <f>Вх!S23*$C$25</f>
        <v>8.5</v>
      </c>
      <c r="T25" s="65">
        <f>Вх!T23*$C$25</f>
        <v>7</v>
      </c>
      <c r="U25" s="65">
        <f>Вх!U23*$C$25</f>
        <v>9.5</v>
      </c>
      <c r="V25" s="65">
        <f>Вх!V23*$C$25</f>
        <v>24</v>
      </c>
      <c r="W25" s="57">
        <f>ROUND(AVERAGE(D25:V25),2)</f>
        <v>10.13</v>
      </c>
      <c r="X25" s="81">
        <f>W25/$W$37</f>
        <v>0.1736968449931413</v>
      </c>
    </row>
    <row r="26" spans="1:24" ht="33" customHeight="1">
      <c r="A26" s="53">
        <v>2</v>
      </c>
      <c r="B26" s="54" t="s">
        <v>74</v>
      </c>
      <c r="C26" s="64">
        <v>0.5</v>
      </c>
      <c r="D26" s="65">
        <f>Вх!D24*$C$26</f>
        <v>12.5</v>
      </c>
      <c r="E26" s="65">
        <f>Вх!E24*$C$26</f>
        <v>12.5</v>
      </c>
      <c r="F26" s="65">
        <f>Вх!F24*$C$26</f>
        <v>4</v>
      </c>
      <c r="G26" s="65">
        <f>Вх!G24*$C$26</f>
        <v>2</v>
      </c>
      <c r="H26" s="65">
        <f>Вх!H24*$C$26</f>
        <v>0.5</v>
      </c>
      <c r="I26" s="65">
        <f>Вх!I24*$C$26</f>
        <v>0.5</v>
      </c>
      <c r="J26" s="65">
        <f>Вх!J24*$C$26</f>
        <v>0.5</v>
      </c>
      <c r="K26" s="65">
        <f>Вх!K24*$C$26</f>
        <v>12</v>
      </c>
      <c r="L26" s="65">
        <f>Вх!L24*$C$26</f>
        <v>14.5</v>
      </c>
      <c r="M26" s="65">
        <f>Вх!M24*$C$26</f>
        <v>4</v>
      </c>
      <c r="N26" s="65">
        <f>Вх!N24*$C$26</f>
        <v>11</v>
      </c>
      <c r="O26" s="65">
        <f>Вх!O24*$C$26</f>
        <v>12.5</v>
      </c>
      <c r="P26" s="65">
        <f>Вх!P24*$C$26</f>
        <v>2</v>
      </c>
      <c r="Q26" s="65">
        <f>Вх!Q24*$C$26</f>
        <v>2</v>
      </c>
      <c r="R26" s="65">
        <f>Вх!R24*$C$26</f>
        <v>4</v>
      </c>
      <c r="S26" s="65">
        <f>Вх!S24*$C$26</f>
        <v>3</v>
      </c>
      <c r="T26" s="65">
        <f>Вх!T24*$C$26</f>
        <v>5</v>
      </c>
      <c r="U26" s="65">
        <f>Вх!U24*$C$26</f>
        <v>2</v>
      </c>
      <c r="V26" s="65">
        <f>Вх!V24*$C$26</f>
        <v>12</v>
      </c>
      <c r="W26" s="57">
        <f aca="true" t="shared" si="3" ref="W26:W36">ROUND(AVERAGE(D26:V26),2)</f>
        <v>6.13</v>
      </c>
      <c r="X26" s="81">
        <f aca="true" t="shared" si="4" ref="X26:X37">W26/$W$37</f>
        <v>0.10510973936899863</v>
      </c>
    </row>
    <row r="27" spans="1:24" ht="39" customHeight="1">
      <c r="A27" s="53">
        <v>3</v>
      </c>
      <c r="B27" s="79" t="s">
        <v>64</v>
      </c>
      <c r="C27" s="64">
        <v>0.2</v>
      </c>
      <c r="D27" s="65">
        <f>ROUND(Вх!D24/Вх!D20*100,2)*$C$27</f>
        <v>13.888</v>
      </c>
      <c r="E27" s="65">
        <f>ROUND(Вх!E24/Вх!E20*100,2)*$C$27</f>
        <v>16.130000000000003</v>
      </c>
      <c r="F27" s="65">
        <f>ROUND(Вх!F24/Вх!F20*100,2)*$C$27</f>
        <v>3.8100000000000005</v>
      </c>
      <c r="G27" s="65">
        <f>ROUND(Вх!G24/Вх!G20*100,2)*$C$27</f>
        <v>2.6660000000000004</v>
      </c>
      <c r="H27" s="65">
        <f>ROUND(Вх!H24/Вх!H20*100,2)*$C$27</f>
        <v>1</v>
      </c>
      <c r="I27" s="65">
        <f>ROUND(Вх!I24/Вх!I20*100,2)*$C$27</f>
        <v>0.87</v>
      </c>
      <c r="J27" s="65">
        <f>ROUND(Вх!J24/Вх!J20*100,2)*$C$27</f>
        <v>0.646</v>
      </c>
      <c r="K27" s="65">
        <f>ROUND(Вх!K24/Вх!K20*100,2)*$C$27</f>
        <v>20</v>
      </c>
      <c r="L27" s="65">
        <f>ROUND(Вх!L24/Вх!L20*100,2)*$C$27</f>
        <v>21.482</v>
      </c>
      <c r="M27" s="65">
        <f>ROUND(Вх!M24/Вх!M20*100,2)*$C$27</f>
        <v>5.3340000000000005</v>
      </c>
      <c r="N27" s="65">
        <f>ROUND(Вх!N24/Вх!N20*100,2)*$C$27</f>
        <v>16.296000000000003</v>
      </c>
      <c r="O27" s="65">
        <f>ROUND(Вх!O24/Вх!O20*100,2)*$C$27</f>
        <v>14.286000000000001</v>
      </c>
      <c r="P27" s="65">
        <f>ROUND(Вх!P24/Вх!P20*100,2)*$C$27</f>
        <v>2.222</v>
      </c>
      <c r="Q27" s="65">
        <f>ROUND(Вх!Q24/Вх!Q20*100,2)*$C$27</f>
        <v>1.8600000000000003</v>
      </c>
      <c r="R27" s="65">
        <f>ROUND(Вх!R24/Вх!R20*100,2)*$C$27</f>
        <v>5</v>
      </c>
      <c r="S27" s="65">
        <f>ROUND(Вх!S24/Вх!S20*100,2)*$C$27</f>
        <v>2.5540000000000003</v>
      </c>
      <c r="T27" s="65">
        <f>ROUND(Вх!T24/Вх!T20*100,2)*$C$27</f>
        <v>5.556000000000001</v>
      </c>
      <c r="U27" s="65">
        <f>ROUND(Вх!U24/Вх!U20*100,2)*$C$27</f>
        <v>1.818</v>
      </c>
      <c r="V27" s="65">
        <f>ROUND(Вх!V24/Вх!V20*100,2)*$C$27</f>
        <v>12</v>
      </c>
      <c r="W27" s="57">
        <f t="shared" si="3"/>
        <v>7.76</v>
      </c>
      <c r="X27" s="81">
        <f t="shared" si="4"/>
        <v>0.13305898491083676</v>
      </c>
    </row>
    <row r="28" spans="1:24" ht="26.25" customHeight="1">
      <c r="A28" s="53">
        <v>4</v>
      </c>
      <c r="B28" s="79" t="s">
        <v>65</v>
      </c>
      <c r="C28" s="64">
        <v>2</v>
      </c>
      <c r="D28" s="65">
        <f>ROUND(Вх!D25/Вх!D7,2)*$C$28</f>
        <v>1.62</v>
      </c>
      <c r="E28" s="65">
        <f>ROUND(Вх!E25/Вх!E7,2)*$C$28</f>
        <v>2</v>
      </c>
      <c r="F28" s="65">
        <f>ROUND(Вх!F25/Вх!F7,2)*$C$28</f>
        <v>1.34</v>
      </c>
      <c r="G28" s="65">
        <f>ROUND(Вх!G25/Вх!G7,2)*$C$28</f>
        <v>1.04</v>
      </c>
      <c r="H28" s="65">
        <f>ROUND(Вх!H25/Вх!H7,2)*$C$28</f>
        <v>1.26</v>
      </c>
      <c r="I28" s="65">
        <f>ROUND(Вх!I25/Вх!I7,2)*$C$28</f>
        <v>2</v>
      </c>
      <c r="J28" s="65">
        <f>ROUND(Вх!J25/Вх!J7,2)*$C$28</f>
        <v>1.52</v>
      </c>
      <c r="K28" s="65">
        <f>ROUND(Вх!K25/Вх!K7,2)*$C$28</f>
        <v>1.78</v>
      </c>
      <c r="L28" s="65">
        <f>ROUND(Вх!L25/Вх!L7,2)*$C$28</f>
        <v>1.8</v>
      </c>
      <c r="M28" s="65">
        <f>ROUND(Вх!M25/Вх!M7,2)*$C$28</f>
        <v>0.94</v>
      </c>
      <c r="N28" s="65">
        <f>ROUND(Вх!N25/Вх!N7,2)*$C$28</f>
        <v>1.88</v>
      </c>
      <c r="O28" s="65">
        <f>ROUND(Вх!O25/Вх!O7,2)*$C$28</f>
        <v>1.16</v>
      </c>
      <c r="P28" s="65">
        <f>ROUND(Вх!P25/Вх!P7,2)*$C$28</f>
        <v>0.96</v>
      </c>
      <c r="Q28" s="65">
        <f>ROUND(Вх!Q25/Вх!Q7,2)*$C$28</f>
        <v>1</v>
      </c>
      <c r="R28" s="65">
        <f>ROUND(Вх!R25/Вх!R7,2)*$C$28</f>
        <v>1.88</v>
      </c>
      <c r="S28" s="65">
        <f>ROUND(Вх!S25/Вх!S7,2)*$C$28</f>
        <v>0.86</v>
      </c>
      <c r="T28" s="65">
        <f>ROUND(Вх!T25/Вх!T7,2)*$C$28</f>
        <v>1.08</v>
      </c>
      <c r="U28" s="65">
        <f>ROUND(Вх!U25/Вх!U7,2)*$C$28</f>
        <v>1.24</v>
      </c>
      <c r="V28" s="65">
        <f>ROUND(Вх!V25/Вх!V7,2)*$C$28</f>
        <v>1.94</v>
      </c>
      <c r="W28" s="57">
        <f t="shared" si="3"/>
        <v>1.44</v>
      </c>
      <c r="X28" s="81">
        <f t="shared" si="4"/>
        <v>0.024691358024691357</v>
      </c>
    </row>
    <row r="29" spans="1:24" ht="42" customHeight="1">
      <c r="A29" s="53">
        <v>5</v>
      </c>
      <c r="B29" s="79" t="s">
        <v>66</v>
      </c>
      <c r="C29" s="64">
        <v>2</v>
      </c>
      <c r="D29" s="66">
        <f>ROUND(Вх!D26/Вх!D8,2)*$C$29</f>
        <v>1.82</v>
      </c>
      <c r="E29" s="66">
        <f>ROUND(Вх!E26/Вх!E8,2)*$C$29</f>
        <v>2</v>
      </c>
      <c r="F29" s="66">
        <f>ROUND(Вх!F26/Вх!F8,2)*$C$29</f>
        <v>1.28</v>
      </c>
      <c r="G29" s="66">
        <f>ROUND(Вх!G26/Вх!G8,2)*$C$29</f>
        <v>0.92</v>
      </c>
      <c r="H29" s="66">
        <f>ROUND(Вх!H26/Вх!H8,2)*$C$29</f>
        <v>1.18</v>
      </c>
      <c r="I29" s="66">
        <f>ROUND(Вх!I26/Вх!I8,2)*$C$29</f>
        <v>2</v>
      </c>
      <c r="J29" s="66">
        <f>ROUND(Вх!J26/Вх!J8,2)*$C$29</f>
        <v>2</v>
      </c>
      <c r="K29" s="66">
        <f>ROUND(Вх!K26/Вх!K8,2)*$C$29</f>
        <v>1.9</v>
      </c>
      <c r="L29" s="66">
        <f>ROUND(Вх!L26/Вх!L8,2)*$C$29</f>
        <v>2</v>
      </c>
      <c r="M29" s="66">
        <f>ROUND(Вх!M26/Вх!M8,2)*$C$29</f>
        <v>1.4</v>
      </c>
      <c r="N29" s="66">
        <f>ROUND(Вх!N26/Вх!N8,2)*$C$29</f>
        <v>1.78</v>
      </c>
      <c r="O29" s="66">
        <f>ROUND(Вх!O26/Вх!O8,2)*$C$29</f>
        <v>1.22</v>
      </c>
      <c r="P29" s="66">
        <f>ROUND(Вх!P26/Вх!P8,2)*$C$29</f>
        <v>0.92</v>
      </c>
      <c r="Q29" s="66">
        <f>ROUND(Вх!Q26/Вх!Q8,2)*$C$29</f>
        <v>1.3</v>
      </c>
      <c r="R29" s="66">
        <f>ROUND(Вх!R26/Вх!R8,2)*$C$29</f>
        <v>1.24</v>
      </c>
      <c r="S29" s="66">
        <f>ROUND(Вх!S26/Вх!S8,2)*$C$29</f>
        <v>1.2</v>
      </c>
      <c r="T29" s="66">
        <f>ROUND(Вх!T26/Вх!T8,2)*$C$29</f>
        <v>1.04</v>
      </c>
      <c r="U29" s="66">
        <f>ROUND(Вх!U26/Вх!U8,2)*$C$29</f>
        <v>1.36</v>
      </c>
      <c r="V29" s="66">
        <f>ROUND(Вх!V26/Вх!V8,2)*$C$29</f>
        <v>2</v>
      </c>
      <c r="W29" s="57">
        <f t="shared" si="3"/>
        <v>1.5</v>
      </c>
      <c r="X29" s="81">
        <f t="shared" si="4"/>
        <v>0.0257201646090535</v>
      </c>
    </row>
    <row r="30" spans="1:24" ht="34.5" customHeight="1">
      <c r="A30" s="53">
        <v>6</v>
      </c>
      <c r="B30" s="79" t="s">
        <v>67</v>
      </c>
      <c r="C30" s="64">
        <v>1</v>
      </c>
      <c r="D30" s="66">
        <f>ROUND(Вх!D25/Вх!D5*100,2)*$C$30</f>
        <v>9.86</v>
      </c>
      <c r="E30" s="66">
        <f>ROUND(Вх!E25/Вх!E5*100,2)*$C$30</f>
        <v>26.84</v>
      </c>
      <c r="F30" s="66">
        <f>ROUND(Вх!F25/Вх!F5*100,2)*$C$30</f>
        <v>10.96</v>
      </c>
      <c r="G30" s="66">
        <f>ROUND(Вх!G25/Вх!G5*100,2)*$C$30</f>
        <v>8.93</v>
      </c>
      <c r="H30" s="66">
        <f>ROUND(Вх!H25/Вх!H5*100,2)*$C$30</f>
        <v>8.55</v>
      </c>
      <c r="I30" s="66">
        <f>ROUND(Вх!I25/Вх!I5*100,2)*$C$30</f>
        <v>3.41</v>
      </c>
      <c r="J30" s="66">
        <f>ROUND(Вх!J25/Вх!J5*100,2)*$C$30</f>
        <v>5.19</v>
      </c>
      <c r="K30" s="66">
        <f>ROUND(Вх!K25/Вх!K5*100,2)*$C$30</f>
        <v>16.18</v>
      </c>
      <c r="L30" s="66">
        <f>ROUND(Вх!L25/Вх!L5*100,2)*$C$30</f>
        <v>18.74</v>
      </c>
      <c r="M30" s="66">
        <f>ROUND(Вх!M25/Вх!M5*100,2)*$C$30</f>
        <v>7.38</v>
      </c>
      <c r="N30" s="66">
        <f>ROUND(Вх!N25/Вх!N5*100,2)*$C$30</f>
        <v>20</v>
      </c>
      <c r="O30" s="66">
        <f>ROUND(Вх!O25/Вх!O5*100,2)*$C$30</f>
        <v>7.07</v>
      </c>
      <c r="P30" s="66">
        <f>ROUND(Вх!P25/Вх!P5*100,2)*$C$30</f>
        <v>6.21</v>
      </c>
      <c r="Q30" s="66">
        <f>ROUND(Вх!Q25/Вх!Q5*100,2)*$C$30</f>
        <v>2.81</v>
      </c>
      <c r="R30" s="66">
        <f>ROUND(Вх!R25/Вх!R5*100,2)*$C$30</f>
        <v>8.19</v>
      </c>
      <c r="S30" s="66">
        <f>ROUND(Вх!S25/Вх!S5*100,2)*$C$30</f>
        <v>6.17</v>
      </c>
      <c r="T30" s="66">
        <f>ROUND(Вх!T25/Вх!T5*100,2)*$C$30</f>
        <v>10.65</v>
      </c>
      <c r="U30" s="66">
        <f>ROUND(Вх!U25/Вх!U5*100,2)*$C$30</f>
        <v>8.35</v>
      </c>
      <c r="V30" s="66">
        <f>ROUND(Вх!V25/Вх!V5*100,2)*$C$30</f>
        <v>16.03</v>
      </c>
      <c r="W30" s="57">
        <f t="shared" si="3"/>
        <v>10.61</v>
      </c>
      <c r="X30" s="81">
        <f t="shared" si="4"/>
        <v>0.1819272976680384</v>
      </c>
    </row>
    <row r="31" spans="1:24" ht="34.5" customHeight="1">
      <c r="A31" s="53">
        <v>7</v>
      </c>
      <c r="B31" s="79" t="s">
        <v>68</v>
      </c>
      <c r="C31" s="64">
        <v>0.3</v>
      </c>
      <c r="D31" s="66">
        <f>ROUND(Вх!D25/Вх!D6*10,2)*$C$31</f>
        <v>2.895</v>
      </c>
      <c r="E31" s="66">
        <f>ROUND(Вх!E25/Вх!E6*10,2)*$C$31</f>
        <v>7.212</v>
      </c>
      <c r="F31" s="66">
        <f>ROUND(Вх!F25/Вх!F6*10,2)*$C$31</f>
        <v>2.88</v>
      </c>
      <c r="G31" s="66">
        <f>ROUND(Вх!G25/Вх!G6*10,2)*$C$31</f>
        <v>2.31</v>
      </c>
      <c r="H31" s="66">
        <f>ROUND(Вх!H25/Вх!H6*10,2)*$C$31</f>
        <v>2.001</v>
      </c>
      <c r="I31" s="66">
        <f>ROUND(Вх!I25/Вх!I6*10,2)*$C$31</f>
        <v>1.062</v>
      </c>
      <c r="J31" s="66">
        <f>ROUND(Вх!J25/Вх!J6*10,2)*$C$31</f>
        <v>1.389</v>
      </c>
      <c r="K31" s="66">
        <f>ROUND(Вх!K25/Вх!K6*10,2)*$C$31</f>
        <v>5.682</v>
      </c>
      <c r="L31" s="66">
        <f>ROUND(Вх!L25/Вх!L6*10,2)*$C$31</f>
        <v>8.523</v>
      </c>
      <c r="M31" s="66">
        <f>ROUND(Вх!M25/Вх!M6*10,2)*$C$31</f>
        <v>2.211</v>
      </c>
      <c r="N31" s="66">
        <f>ROUND(Вх!N25/Вх!N6*10,2)*$C$31</f>
        <v>5.34</v>
      </c>
      <c r="O31" s="66">
        <f>ROUND(Вх!O25/Вх!O6*10,2)*$C$31</f>
        <v>2.2649999999999997</v>
      </c>
      <c r="P31" s="66">
        <f>ROUND(Вх!P25/Вх!P6*10,2)*$C$31</f>
        <v>1.6139999999999999</v>
      </c>
      <c r="Q31" s="66">
        <f>ROUND(Вх!Q25/Вх!Q6*10,2)*$C$31</f>
        <v>0.846</v>
      </c>
      <c r="R31" s="66">
        <f>ROUND(Вх!R25/Вх!R6*10,2)*$C$31</f>
        <v>1.767</v>
      </c>
      <c r="S31" s="66">
        <f>ROUND(Вх!S25/Вх!S6*10,2)*$C$31</f>
        <v>1.416</v>
      </c>
      <c r="T31" s="66">
        <f>ROUND(Вх!T25/Вх!T6*10,2)*$C$31</f>
        <v>2.946</v>
      </c>
      <c r="U31" s="66">
        <f>ROUND(Вх!U25/Вх!U6*10,2)*$C$31</f>
        <v>1.9409999999999998</v>
      </c>
      <c r="V31" s="66">
        <f>ROUND(Вх!V25/Вх!V6*10,2)*$C$31</f>
        <v>4.392</v>
      </c>
      <c r="W31" s="57">
        <f t="shared" si="3"/>
        <v>3.09</v>
      </c>
      <c r="X31" s="81">
        <f t="shared" si="4"/>
        <v>0.0529835390946502</v>
      </c>
    </row>
    <row r="32" spans="1:24" ht="38.25" customHeight="1">
      <c r="A32" s="53"/>
      <c r="B32" s="79" t="s">
        <v>69</v>
      </c>
      <c r="C32" s="64">
        <v>1</v>
      </c>
      <c r="D32" s="66">
        <f>ROUND(Вх!D26/Вх!D5*100,2)*$C$32</f>
        <v>8.89</v>
      </c>
      <c r="E32" s="66">
        <f>ROUND(Вх!E26/Вх!E5*100,2)*$C$32</f>
        <v>25.18</v>
      </c>
      <c r="F32" s="66">
        <f>ROUND(Вх!F26/Вх!F5*100,2)*$C$32</f>
        <v>8.9</v>
      </c>
      <c r="G32" s="66">
        <f>ROUND(Вх!G26/Вх!G5*100,2)*$C$32</f>
        <v>7.37</v>
      </c>
      <c r="H32" s="66">
        <f>ROUND(Вх!H26/Вх!H5*100,2)*$C$32</f>
        <v>6.84</v>
      </c>
      <c r="I32" s="66">
        <f>ROUND(Вх!I26/Вх!I5*100,2)*$C$32</f>
        <v>2</v>
      </c>
      <c r="J32" s="66">
        <f>ROUND(Вх!J26/Вх!J5*100,2)*$C$32</f>
        <v>3.83</v>
      </c>
      <c r="K32" s="66">
        <f>ROUND(Вх!K26/Вх!K5*100,2)*$C$32</f>
        <v>12.91</v>
      </c>
      <c r="L32" s="66">
        <f>ROUND(Вх!L26/Вх!L5*100,2)*$C$32</f>
        <v>17.84</v>
      </c>
      <c r="M32" s="66">
        <f>ROUND(Вх!M26/Вх!M5*100,2)*$C$32</f>
        <v>5.8</v>
      </c>
      <c r="N32" s="66">
        <f>ROUND(Вх!N26/Вх!N5*100,2)*$C$32</f>
        <v>17.9</v>
      </c>
      <c r="O32" s="66">
        <f>ROUND(Вх!O26/Вх!O5*100,2)*$C$32</f>
        <v>6.36</v>
      </c>
      <c r="P32" s="66">
        <f>ROUND(Вх!P26/Вх!P5*100,2)*$C$32</f>
        <v>4.66</v>
      </c>
      <c r="Q32" s="66">
        <f>ROUND(Вх!Q26/Вх!Q5*100,2)*$C$32</f>
        <v>2.81</v>
      </c>
      <c r="R32" s="66">
        <f>ROUND(Вх!R26/Вх!R5*100,2)*$C$32</f>
        <v>4.47</v>
      </c>
      <c r="S32" s="66">
        <f>ROUND(Вх!S26/Вх!S5*100,2)*$C$32</f>
        <v>4.9</v>
      </c>
      <c r="T32" s="66">
        <f>ROUND(Вх!T26/Вх!T5*100,2)*$C$32</f>
        <v>9.7</v>
      </c>
      <c r="U32" s="66">
        <f>ROUND(Вх!U26/Вх!U5*100,2)*$C$32</f>
        <v>6.45</v>
      </c>
      <c r="V32" s="66">
        <f>ROUND(Вх!V26/Вх!V5*100,2)*$C$32</f>
        <v>14.76</v>
      </c>
      <c r="W32" s="57">
        <f t="shared" si="3"/>
        <v>9.03</v>
      </c>
      <c r="X32" s="81">
        <f t="shared" si="4"/>
        <v>0.15483539094650203</v>
      </c>
    </row>
    <row r="33" spans="1:24" ht="23.25" customHeight="1">
      <c r="A33" s="53">
        <v>8</v>
      </c>
      <c r="B33" s="54" t="s">
        <v>70</v>
      </c>
      <c r="C33" s="64">
        <v>1</v>
      </c>
      <c r="D33" s="66">
        <f>Вх!D27*$C$33</f>
        <v>1</v>
      </c>
      <c r="E33" s="66">
        <f>Вх!E27*$C$33</f>
        <v>1</v>
      </c>
      <c r="F33" s="66">
        <f>Вх!F27*$C$33</f>
        <v>1</v>
      </c>
      <c r="G33" s="66">
        <f>Вх!G27*$C$33</f>
        <v>1</v>
      </c>
      <c r="H33" s="66">
        <f>Вх!H27*$C$33</f>
        <v>1</v>
      </c>
      <c r="I33" s="66">
        <f>Вх!I27*$C$33</f>
        <v>1</v>
      </c>
      <c r="J33" s="66">
        <f>Вх!J27*$C$33</f>
        <v>1</v>
      </c>
      <c r="K33" s="66">
        <f>Вх!K27*$C$33</f>
        <v>1</v>
      </c>
      <c r="L33" s="66">
        <f>Вх!L27*$C$33</f>
        <v>1</v>
      </c>
      <c r="M33" s="66">
        <f>Вх!M27*$C$33</f>
        <v>1</v>
      </c>
      <c r="N33" s="66">
        <f>Вх!N27*$C$33</f>
        <v>1</v>
      </c>
      <c r="O33" s="66">
        <f>Вх!O27*$C$33</f>
        <v>1</v>
      </c>
      <c r="P33" s="66">
        <f>Вх!P27*$C$33</f>
        <v>1</v>
      </c>
      <c r="Q33" s="66">
        <f>Вх!Q27*$C$33</f>
        <v>1</v>
      </c>
      <c r="R33" s="66">
        <f>Вх!R27*$C$33</f>
        <v>1</v>
      </c>
      <c r="S33" s="66">
        <f>Вх!S27*$C$33</f>
        <v>1</v>
      </c>
      <c r="T33" s="66">
        <f>Вх!T27*$C$33</f>
        <v>1</v>
      </c>
      <c r="U33" s="66">
        <f>Вх!U27*$C$33</f>
        <v>1</v>
      </c>
      <c r="V33" s="66">
        <f>Вх!V27*$C$33</f>
        <v>1</v>
      </c>
      <c r="W33" s="57">
        <f t="shared" si="3"/>
        <v>1</v>
      </c>
      <c r="X33" s="81">
        <f t="shared" si="4"/>
        <v>0.017146776406035666</v>
      </c>
    </row>
    <row r="34" spans="1:24" ht="24" customHeight="1">
      <c r="A34" s="53">
        <v>10</v>
      </c>
      <c r="B34" s="54" t="s">
        <v>117</v>
      </c>
      <c r="C34" s="64">
        <v>1</v>
      </c>
      <c r="D34" s="66">
        <f>Вх!D28*$C$34</f>
        <v>1</v>
      </c>
      <c r="E34" s="66">
        <f>Вх!E28*$C$34</f>
        <v>1</v>
      </c>
      <c r="F34" s="66">
        <f>Вх!F28*$C$34</f>
        <v>1</v>
      </c>
      <c r="G34" s="66">
        <f>Вх!G28*$C$34</f>
        <v>1</v>
      </c>
      <c r="H34" s="66">
        <f>Вх!H28*$C$34</f>
        <v>1</v>
      </c>
      <c r="I34" s="66">
        <f>Вх!I28*$C$34</f>
        <v>1</v>
      </c>
      <c r="J34" s="66">
        <f>Вх!J28*$C$34</f>
        <v>1</v>
      </c>
      <c r="K34" s="66">
        <f>Вх!K28*$C$34</f>
        <v>1</v>
      </c>
      <c r="L34" s="66">
        <f>Вх!L28*$C$34</f>
        <v>1</v>
      </c>
      <c r="M34" s="66">
        <f>Вх!M28*$C$34</f>
        <v>1</v>
      </c>
      <c r="N34" s="66">
        <f>Вх!N28*$C$34</f>
        <v>1</v>
      </c>
      <c r="O34" s="66">
        <f>Вх!O28*$C$34</f>
        <v>1</v>
      </c>
      <c r="P34" s="66">
        <f>Вх!P28*$C$34</f>
        <v>1</v>
      </c>
      <c r="Q34" s="66">
        <f>Вх!Q28*$C$34</f>
        <v>1</v>
      </c>
      <c r="R34" s="66">
        <f>Вх!R28*$C$34</f>
        <v>1</v>
      </c>
      <c r="S34" s="66">
        <f>Вх!S28*$C$34</f>
        <v>1</v>
      </c>
      <c r="T34" s="66">
        <f>Вх!T28*$C$34</f>
        <v>1</v>
      </c>
      <c r="U34" s="66">
        <f>Вх!U28*$C$34</f>
        <v>1</v>
      </c>
      <c r="V34" s="66">
        <f>Вх!V28*$C$34</f>
        <v>1</v>
      </c>
      <c r="W34" s="57">
        <f t="shared" si="3"/>
        <v>1</v>
      </c>
      <c r="X34" s="81">
        <f t="shared" si="4"/>
        <v>0.017146776406035666</v>
      </c>
    </row>
    <row r="35" spans="1:24" ht="27.75" customHeight="1">
      <c r="A35" s="53">
        <v>11</v>
      </c>
      <c r="B35" s="54" t="s">
        <v>72</v>
      </c>
      <c r="C35" s="64">
        <v>1</v>
      </c>
      <c r="D35" s="66">
        <f>Вх!D29*$C$35</f>
        <v>6</v>
      </c>
      <c r="E35" s="66">
        <f>Вх!E29*$C$35</f>
        <v>4</v>
      </c>
      <c r="F35" s="66">
        <f>Вх!F29*$C$35</f>
        <v>6</v>
      </c>
      <c r="G35" s="66">
        <f>Вх!G29*$C$35</f>
        <v>2</v>
      </c>
      <c r="H35" s="66">
        <f>Вх!H29*$C$35</f>
        <v>16</v>
      </c>
      <c r="I35" s="66">
        <f>Вх!I29*$C$35</f>
        <v>0</v>
      </c>
      <c r="J35" s="66">
        <f>Вх!J29*$C$35</f>
        <v>0</v>
      </c>
      <c r="K35" s="66">
        <f>Вх!K29*$C$35</f>
        <v>3</v>
      </c>
      <c r="L35" s="66">
        <f>Вх!L29*$C$35</f>
        <v>5</v>
      </c>
      <c r="M35" s="66">
        <f>Вх!M29*$C$35</f>
        <v>2</v>
      </c>
      <c r="N35" s="66">
        <f>Вх!N29*$C$35</f>
        <v>3</v>
      </c>
      <c r="O35" s="66">
        <f>Вх!O29*$C$35</f>
        <v>2</v>
      </c>
      <c r="P35" s="66">
        <f>Вх!P29*$C$35</f>
        <v>2</v>
      </c>
      <c r="Q35" s="66">
        <f>Вх!Q29*$C$35</f>
        <v>1</v>
      </c>
      <c r="R35" s="66">
        <f>Вх!R29*$C$35</f>
        <v>1</v>
      </c>
      <c r="S35" s="66">
        <f>Вх!S29*$C$35</f>
        <v>1</v>
      </c>
      <c r="T35" s="66">
        <f>Вх!T29*$C$35</f>
        <v>4</v>
      </c>
      <c r="U35" s="66">
        <f>Вх!U29*$C$35</f>
        <v>1</v>
      </c>
      <c r="V35" s="66">
        <f>Вх!V29*$C$35</f>
        <v>5</v>
      </c>
      <c r="W35" s="57">
        <f t="shared" si="3"/>
        <v>3.37</v>
      </c>
      <c r="X35" s="81">
        <f t="shared" si="4"/>
        <v>0.057784636488340195</v>
      </c>
    </row>
    <row r="36" spans="1:24" ht="27.75" customHeight="1">
      <c r="A36" s="53">
        <v>12</v>
      </c>
      <c r="B36" s="54" t="s">
        <v>94</v>
      </c>
      <c r="C36" s="64">
        <v>1</v>
      </c>
      <c r="D36" s="89">
        <f>Вх!D30*$C$36</f>
        <v>6</v>
      </c>
      <c r="E36" s="89">
        <f>Вх!E30*$C$36</f>
        <v>15</v>
      </c>
      <c r="F36" s="89">
        <f>Вх!F30*$C$36</f>
        <v>6</v>
      </c>
      <c r="G36" s="89">
        <f>Вх!G30*$C$36</f>
        <v>1</v>
      </c>
      <c r="H36" s="89">
        <f>Вх!H30*$C$36</f>
        <v>0</v>
      </c>
      <c r="I36" s="89">
        <f>Вх!I30*$C$36</f>
        <v>0</v>
      </c>
      <c r="J36" s="89">
        <f>Вх!J30*$C$36</f>
        <v>0</v>
      </c>
      <c r="K36" s="89">
        <f>Вх!K30*$C$36</f>
        <v>3</v>
      </c>
      <c r="L36" s="89">
        <f>Вх!L30*$C$36</f>
        <v>10</v>
      </c>
      <c r="M36" s="89">
        <f>Вх!M30*$C$36</f>
        <v>2</v>
      </c>
      <c r="N36" s="89">
        <f>Вх!N30*$C$36</f>
        <v>3</v>
      </c>
      <c r="O36" s="89">
        <f>Вх!O30*$C$36</f>
        <v>2</v>
      </c>
      <c r="P36" s="89">
        <f>Вх!P30*$C$36</f>
        <v>2</v>
      </c>
      <c r="Q36" s="89">
        <f>Вх!Q30*$C$36</f>
        <v>3</v>
      </c>
      <c r="R36" s="89">
        <f>Вх!R30*$C$36</f>
        <v>1</v>
      </c>
      <c r="S36" s="89">
        <f>Вх!S30*$C$36</f>
        <v>0</v>
      </c>
      <c r="T36" s="89">
        <f>Вх!T30*$C$36</f>
        <v>2</v>
      </c>
      <c r="U36" s="89">
        <f>Вх!U30*$C$36</f>
        <v>1</v>
      </c>
      <c r="V36" s="89">
        <f>Вх!V30*$C$36</f>
        <v>5</v>
      </c>
      <c r="W36" s="57">
        <f t="shared" si="3"/>
        <v>3.26</v>
      </c>
      <c r="X36" s="81">
        <f t="shared" si="4"/>
        <v>0.05589849108367626</v>
      </c>
    </row>
    <row r="37" spans="1:25" ht="17.25" customHeight="1">
      <c r="A37" s="117" t="s">
        <v>23</v>
      </c>
      <c r="B37" s="118"/>
      <c r="C37" s="67">
        <v>1</v>
      </c>
      <c r="D37" s="80">
        <f>ROUND(SUM(D25:D36),2)*$C$37</f>
        <v>77.97</v>
      </c>
      <c r="E37" s="80">
        <f aca="true" t="shared" si="5" ref="E37:V37">ROUND(SUM(E25:E36),2)*$C$37</f>
        <v>129.86</v>
      </c>
      <c r="F37" s="80">
        <f t="shared" si="5"/>
        <v>56.17</v>
      </c>
      <c r="G37" s="80">
        <f t="shared" si="5"/>
        <v>37.24</v>
      </c>
      <c r="H37" s="80">
        <f t="shared" si="5"/>
        <v>41.83</v>
      </c>
      <c r="I37" s="80">
        <f t="shared" si="5"/>
        <v>17.84</v>
      </c>
      <c r="J37" s="80">
        <f t="shared" si="5"/>
        <v>19.58</v>
      </c>
      <c r="K37" s="80">
        <f t="shared" si="5"/>
        <v>95.95</v>
      </c>
      <c r="L37" s="80">
        <f t="shared" si="5"/>
        <v>122.39</v>
      </c>
      <c r="M37" s="80">
        <f t="shared" si="5"/>
        <v>40.57</v>
      </c>
      <c r="N37" s="80">
        <f t="shared" si="5"/>
        <v>94.7</v>
      </c>
      <c r="O37" s="80">
        <f t="shared" si="5"/>
        <v>65.36</v>
      </c>
      <c r="P37" s="80">
        <f t="shared" si="5"/>
        <v>30.09</v>
      </c>
      <c r="Q37" s="80">
        <f t="shared" si="5"/>
        <v>21.13</v>
      </c>
      <c r="R37" s="80">
        <f t="shared" si="5"/>
        <v>39.05</v>
      </c>
      <c r="S37" s="80">
        <f t="shared" si="5"/>
        <v>31.6</v>
      </c>
      <c r="T37" s="80">
        <f t="shared" si="5"/>
        <v>50.97</v>
      </c>
      <c r="U37" s="80">
        <f t="shared" si="5"/>
        <v>36.66</v>
      </c>
      <c r="V37" s="80">
        <f t="shared" si="5"/>
        <v>99.12</v>
      </c>
      <c r="W37" s="57">
        <f>ROUND(SUM(W25:W36),2)</f>
        <v>58.32</v>
      </c>
      <c r="X37" s="81">
        <f t="shared" si="4"/>
        <v>1</v>
      </c>
      <c r="Y37" s="81">
        <f>W37/$W$53</f>
        <v>0.2976877137461079</v>
      </c>
    </row>
    <row r="38" spans="1:23" ht="17.25" customHeight="1">
      <c r="A38" s="109" t="s">
        <v>27</v>
      </c>
      <c r="B38" s="108"/>
      <c r="C38" s="69"/>
      <c r="D38" s="61">
        <v>6</v>
      </c>
      <c r="E38" s="62">
        <v>1</v>
      </c>
      <c r="F38" s="61">
        <v>8</v>
      </c>
      <c r="G38" s="61">
        <v>13</v>
      </c>
      <c r="H38" s="61">
        <v>10</v>
      </c>
      <c r="I38" s="77">
        <v>19</v>
      </c>
      <c r="J38" s="77">
        <v>18</v>
      </c>
      <c r="K38" s="61">
        <v>4</v>
      </c>
      <c r="L38" s="90">
        <v>2</v>
      </c>
      <c r="M38" s="61">
        <v>11</v>
      </c>
      <c r="N38" s="61">
        <v>5</v>
      </c>
      <c r="O38" s="61">
        <v>7</v>
      </c>
      <c r="P38" s="61">
        <v>16</v>
      </c>
      <c r="Q38" s="77">
        <v>17</v>
      </c>
      <c r="R38" s="61">
        <v>12</v>
      </c>
      <c r="S38" s="61">
        <v>15</v>
      </c>
      <c r="T38" s="61">
        <v>9</v>
      </c>
      <c r="U38" s="61">
        <v>14</v>
      </c>
      <c r="V38" s="90">
        <v>3</v>
      </c>
      <c r="W38" s="70"/>
    </row>
    <row r="39" spans="1:23" ht="30" customHeight="1">
      <c r="A39" s="52" t="s">
        <v>18</v>
      </c>
      <c r="B39" s="114" t="s">
        <v>73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6"/>
    </row>
    <row r="40" spans="1:24" ht="38.25" customHeight="1">
      <c r="A40" s="53">
        <v>1</v>
      </c>
      <c r="B40" s="54" t="s">
        <v>105</v>
      </c>
      <c r="C40" s="64">
        <v>10</v>
      </c>
      <c r="D40" s="71">
        <f>ROUND(Вх!D38/Вх!D6,3)*$C$40</f>
        <v>4.9399999999999995</v>
      </c>
      <c r="E40" s="71">
        <f>ROUND(Вх!E38/Вх!E6,3)*$C$40</f>
        <v>4.680000000000001</v>
      </c>
      <c r="F40" s="71">
        <f>ROUND(Вх!F38/Вх!F6,3)*$C$40</f>
        <v>4.4</v>
      </c>
      <c r="G40" s="71">
        <f>ROUND(Вх!G38/Вх!G6,3)*$C$40</f>
        <v>3.51</v>
      </c>
      <c r="H40" s="71">
        <f>ROUND(Вх!H38/Вх!H6,3)*$C$40</f>
        <v>9.67</v>
      </c>
      <c r="I40" s="71">
        <f>ROUND(Вх!I38/Вх!I6,3)*$C$40</f>
        <v>1.04</v>
      </c>
      <c r="J40" s="71">
        <f>ROUND(Вх!J38/Вх!J6,3)*$C$40</f>
        <v>1.9500000000000002</v>
      </c>
      <c r="K40" s="71">
        <f>ROUND(Вх!K38/Вх!K6,3)*$C$40</f>
        <v>4.04</v>
      </c>
      <c r="L40" s="72">
        <f>ROUND(Вх!L38/Вх!L6,3)*$C$40</f>
        <v>5</v>
      </c>
      <c r="M40" s="72">
        <f>ROUND(Вх!M38/Вх!M6,3)*$C$40</f>
        <v>3.51</v>
      </c>
      <c r="N40" s="72">
        <f>ROUND(Вх!N38/Вх!N6,3)*$C$40</f>
        <v>3.39</v>
      </c>
      <c r="O40" s="72">
        <f>ROUND(Вх!O38/Вх!O6,3)*$C$40</f>
        <v>2.45</v>
      </c>
      <c r="P40" s="72">
        <f>ROUND(Вх!P38/Вх!P6,3)*$C$40</f>
        <v>2.12</v>
      </c>
      <c r="Q40" s="72">
        <f>ROUND(Вх!Q38/Вх!Q6,3)*$C$40</f>
        <v>2.54</v>
      </c>
      <c r="R40" s="72">
        <f>ROUND(Вх!R38/Вх!R6,3)*$C$40</f>
        <v>2.5</v>
      </c>
      <c r="S40" s="72">
        <f>ROUND(Вх!S38/Вх!S6,3)*$C$40</f>
        <v>2.08</v>
      </c>
      <c r="T40" s="72">
        <f>ROUND(Вх!T38/Вх!T6,3)*$C$40</f>
        <v>4.21</v>
      </c>
      <c r="U40" s="72">
        <f>ROUND(Вх!U38/Вх!U6,3)*$C$40</f>
        <v>3.3800000000000003</v>
      </c>
      <c r="V40" s="72">
        <f>ROUND(Вх!V38/Вх!V6,3)*$C$40</f>
        <v>2.0300000000000002</v>
      </c>
      <c r="W40" s="57">
        <f>ROUND(AVERAGE(D40:V40),2)</f>
        <v>3.55</v>
      </c>
      <c r="X40" s="81">
        <f aca="true" t="shared" si="6" ref="X40:X50">W40/$W$50</f>
        <v>0.1172778328377932</v>
      </c>
    </row>
    <row r="41" spans="1:24" ht="38.25" customHeight="1">
      <c r="A41" s="53"/>
      <c r="B41" s="54" t="s">
        <v>106</v>
      </c>
      <c r="C41" s="64">
        <v>4</v>
      </c>
      <c r="D41" s="71">
        <f>ROUND(Вх!D39/Вх!D6,2)*$C$41</f>
        <v>0.76</v>
      </c>
      <c r="E41" s="71">
        <f>ROUND(Вх!E39/Вх!E6,2)*$C$41</f>
        <v>0</v>
      </c>
      <c r="F41" s="71">
        <f>ROUND(Вх!F39/Вх!F6,2)*$C$41</f>
        <v>0</v>
      </c>
      <c r="G41" s="71">
        <f>ROUND(Вх!G39/Вх!G6,2)*$C$41</f>
        <v>0</v>
      </c>
      <c r="H41" s="71">
        <f>ROUND(Вх!H39/Вх!H6,2)*$C$41</f>
        <v>0</v>
      </c>
      <c r="I41" s="71">
        <f>ROUND(Вх!I39/Вх!I6,2)*$C$41</f>
        <v>0</v>
      </c>
      <c r="J41" s="71">
        <f>ROUND(Вх!J39/Вх!J6,2)*$C$41</f>
        <v>0</v>
      </c>
      <c r="K41" s="71">
        <f>ROUND(Вх!K39/Вх!K6,2)*$C$41</f>
        <v>0</v>
      </c>
      <c r="L41" s="71">
        <f>ROUND(Вх!L39/Вх!L6,2)*$C$41</f>
        <v>0</v>
      </c>
      <c r="M41" s="71">
        <f>ROUND(Вх!M39/Вх!M6,2)*$C$41</f>
        <v>0</v>
      </c>
      <c r="N41" s="71">
        <f>ROUND(Вх!N39/Вх!N6,2)*$C$41</f>
        <v>0</v>
      </c>
      <c r="O41" s="71">
        <f>ROUND(Вх!O39/Вх!O6,2)*$C$41</f>
        <v>0</v>
      </c>
      <c r="P41" s="71">
        <f>ROUND(Вх!P39/Вх!P6,2)*$C$41</f>
        <v>0</v>
      </c>
      <c r="Q41" s="71">
        <f>ROUND(Вх!Q39/Вх!Q6,2)*$C$41</f>
        <v>0</v>
      </c>
      <c r="R41" s="71">
        <f>ROUND(Вх!R39/Вх!R6,2)*$C$41</f>
        <v>0</v>
      </c>
      <c r="S41" s="71">
        <f>ROUND(Вх!S39/Вх!S6,2)*$C$41</f>
        <v>0</v>
      </c>
      <c r="T41" s="71">
        <f>ROUND(Вх!T39/Вх!T6,2)*$C$41</f>
        <v>0</v>
      </c>
      <c r="U41" s="71">
        <f>ROUND(Вх!U39/Вх!U6,2)*$C$41</f>
        <v>0</v>
      </c>
      <c r="V41" s="71">
        <f>ROUND(Вх!V39/Вх!V6,2)*$C$41</f>
        <v>0</v>
      </c>
      <c r="W41" s="57">
        <f>ROUND(AVERAGE(D41:V41),2)</f>
        <v>0.04</v>
      </c>
      <c r="X41" s="81">
        <f t="shared" si="6"/>
        <v>0.0013214403700033037</v>
      </c>
    </row>
    <row r="42" spans="1:24" ht="48" customHeight="1">
      <c r="A42" s="53">
        <v>2</v>
      </c>
      <c r="B42" s="54" t="s">
        <v>75</v>
      </c>
      <c r="C42" s="64">
        <v>5</v>
      </c>
      <c r="D42" s="73">
        <f>ROUND(Вх!D43/Вх!D6,2)*$C$42</f>
        <v>3.35</v>
      </c>
      <c r="E42" s="73">
        <f>ROUND(Вх!E43/Вх!E6,2)*$C$42</f>
        <v>4.45</v>
      </c>
      <c r="F42" s="73">
        <f>ROUND(Вх!F43/Вх!F6,2)*$C$42</f>
        <v>2</v>
      </c>
      <c r="G42" s="73">
        <f>ROUND(Вх!G43/Вх!G6,2)*$C$42</f>
        <v>1.6</v>
      </c>
      <c r="H42" s="73">
        <f>ROUND(Вх!H43/Вх!H6,2)*$C$42</f>
        <v>5</v>
      </c>
      <c r="I42" s="73">
        <f>ROUND(Вх!I43/Вх!I6,2)*$C$42</f>
        <v>0.8500000000000001</v>
      </c>
      <c r="J42" s="73">
        <f>ROUND(Вх!J43/Вх!J6,2)*$C$42</f>
        <v>1</v>
      </c>
      <c r="K42" s="73">
        <f>ROUND(Вх!K43/Вх!K6,2)*$C$42</f>
        <v>4.699999999999999</v>
      </c>
      <c r="L42" s="73">
        <f>ROUND(Вх!L43/Вх!L6,2)*$C$42</f>
        <v>3.65</v>
      </c>
      <c r="M42" s="73">
        <f>ROUND(Вх!M43/Вх!M6,2)*$C$42</f>
        <v>2.9</v>
      </c>
      <c r="N42" s="73">
        <f>ROUND(Вх!N43/Вх!N6,2)*$C$42</f>
        <v>4.85</v>
      </c>
      <c r="O42" s="73">
        <f>ROUND(Вх!O43/Вх!O6,2)*$C$42</f>
        <v>3.9000000000000004</v>
      </c>
      <c r="P42" s="73">
        <f>ROUND(Вх!P43/Вх!P6,2)*$C$42</f>
        <v>4.5</v>
      </c>
      <c r="Q42" s="73">
        <f>ROUND(Вх!Q43/Вх!Q6,2)*$C$42</f>
        <v>1.55</v>
      </c>
      <c r="R42" s="73">
        <f>ROUND(Вх!R43/Вх!R6,2)*$C$42</f>
        <v>2.8499999999999996</v>
      </c>
      <c r="S42" s="73">
        <f>ROUND(Вх!S43/Вх!S6,2)*$C$42</f>
        <v>0.75</v>
      </c>
      <c r="T42" s="73">
        <f>ROUND(Вх!T43/Вх!T6,2)*$C$42</f>
        <v>2.6500000000000004</v>
      </c>
      <c r="U42" s="73">
        <f>ROUND(Вх!U43/Вх!U6,2)*$C$42</f>
        <v>1.6</v>
      </c>
      <c r="V42" s="73">
        <f>ROUND(Вх!V43/Вх!V6,2)*$C$42</f>
        <v>3.55</v>
      </c>
      <c r="W42" s="57">
        <f aca="true" t="shared" si="7" ref="W42:W49">ROUND(AVERAGE(D42:V42),2)</f>
        <v>2.93</v>
      </c>
      <c r="X42" s="81">
        <f t="shared" si="6"/>
        <v>0.096795507102742</v>
      </c>
    </row>
    <row r="43" spans="1:24" ht="25.5" customHeight="1">
      <c r="A43" s="53"/>
      <c r="B43" s="54" t="s">
        <v>92</v>
      </c>
      <c r="C43" s="64">
        <v>1</v>
      </c>
      <c r="D43" s="75">
        <f>Вх!D31*$C$43</f>
        <v>1</v>
      </c>
      <c r="E43" s="75">
        <f>Вх!E31*$C$43</f>
        <v>0</v>
      </c>
      <c r="F43" s="75">
        <f>Вх!F31*$C$43</f>
        <v>0</v>
      </c>
      <c r="G43" s="75">
        <f>Вх!G31*$C$43</f>
        <v>0</v>
      </c>
      <c r="H43" s="75">
        <f>Вх!H31*$C$43</f>
        <v>0</v>
      </c>
      <c r="I43" s="75">
        <f>Вх!I31*$C$43</f>
        <v>0</v>
      </c>
      <c r="J43" s="75">
        <f>Вх!J31*$C$43</f>
        <v>0</v>
      </c>
      <c r="K43" s="75">
        <f>Вх!K31*$C$43</f>
        <v>0</v>
      </c>
      <c r="L43" s="75">
        <f>Вх!L31*$C$43</f>
        <v>0</v>
      </c>
      <c r="M43" s="75">
        <f>Вх!M31*$C$43</f>
        <v>0</v>
      </c>
      <c r="N43" s="75">
        <f>Вх!N31*$C$43</f>
        <v>1</v>
      </c>
      <c r="O43" s="75">
        <f>Вх!O31*$C$43</f>
        <v>0</v>
      </c>
      <c r="P43" s="75">
        <f>Вх!P31*$C$43</f>
        <v>0</v>
      </c>
      <c r="Q43" s="75">
        <f>Вх!Q31*$C$43</f>
        <v>0</v>
      </c>
      <c r="R43" s="75">
        <f>Вх!R31*$C$43</f>
        <v>0</v>
      </c>
      <c r="S43" s="75">
        <f>Вх!S31*$C$43</f>
        <v>0</v>
      </c>
      <c r="T43" s="75">
        <f>Вх!T31*$C$43</f>
        <v>0</v>
      </c>
      <c r="U43" s="75">
        <f>Вх!U31*$C$43</f>
        <v>0</v>
      </c>
      <c r="V43" s="75">
        <f>Вх!V31*$C$43</f>
        <v>0</v>
      </c>
      <c r="W43" s="57">
        <f t="shared" si="7"/>
        <v>0.11</v>
      </c>
      <c r="X43" s="81">
        <f t="shared" si="6"/>
        <v>0.003633961017509085</v>
      </c>
    </row>
    <row r="44" spans="1:24" ht="36.75" customHeight="1">
      <c r="A44" s="53">
        <v>24</v>
      </c>
      <c r="B44" s="54" t="s">
        <v>86</v>
      </c>
      <c r="C44" s="64">
        <v>1</v>
      </c>
      <c r="D44" s="75">
        <f>(Вх!D32+Вх!D33)*$C$44</f>
        <v>3</v>
      </c>
      <c r="E44" s="75">
        <f>(Вх!E32+Вх!E33)*$C$44</f>
        <v>2</v>
      </c>
      <c r="F44" s="75">
        <f>(Вх!F32+Вх!F33)*$C$44</f>
        <v>2</v>
      </c>
      <c r="G44" s="75">
        <f>(Вх!G32+Вх!G33)*$C$44</f>
        <v>2</v>
      </c>
      <c r="H44" s="75">
        <f>(Вх!H32+Вх!H33)*$C$44</f>
        <v>2</v>
      </c>
      <c r="I44" s="75">
        <f>(Вх!I32+Вх!I33)*$C$44</f>
        <v>2</v>
      </c>
      <c r="J44" s="75">
        <f>(Вх!J32+Вх!J33)*$C$44</f>
        <v>2</v>
      </c>
      <c r="K44" s="75">
        <f>(Вх!K32+Вх!K33)*$C$44</f>
        <v>2</v>
      </c>
      <c r="L44" s="75">
        <f>(Вх!L32+Вх!L33)*$C$44</f>
        <v>2</v>
      </c>
      <c r="M44" s="75">
        <f>(Вх!M32+Вх!M33)*$C$44</f>
        <v>2</v>
      </c>
      <c r="N44" s="75">
        <f>(Вх!N32+Вх!N33)*$C$44</f>
        <v>2.5</v>
      </c>
      <c r="O44" s="75">
        <f>(Вх!O32+Вх!O33)*$C$44</f>
        <v>2</v>
      </c>
      <c r="P44" s="75">
        <f>(Вх!P32+Вх!P33)*$C$44</f>
        <v>2</v>
      </c>
      <c r="Q44" s="75">
        <f>(Вх!Q32+Вх!Q33)*$C$44</f>
        <v>2</v>
      </c>
      <c r="R44" s="75">
        <f>(Вх!R32+Вх!R33)*$C$44</f>
        <v>2</v>
      </c>
      <c r="S44" s="75">
        <f>(Вх!S32+Вх!S33)*$C$44</f>
        <v>2</v>
      </c>
      <c r="T44" s="75">
        <f>(Вх!T32+Вх!T33)*$C$44</f>
        <v>2.5</v>
      </c>
      <c r="U44" s="75">
        <f>(Вх!U32+Вх!U33)*$C$44</f>
        <v>2</v>
      </c>
      <c r="V44" s="75">
        <f>(Вх!V32+Вх!V33)*$C$44</f>
        <v>2.5</v>
      </c>
      <c r="W44" s="57">
        <f t="shared" si="7"/>
        <v>2.13</v>
      </c>
      <c r="X44" s="81">
        <f t="shared" si="6"/>
        <v>0.07036669970267591</v>
      </c>
    </row>
    <row r="45" spans="1:24" ht="36.75" customHeight="1">
      <c r="A45" s="53"/>
      <c r="B45" s="54" t="s">
        <v>93</v>
      </c>
      <c r="C45" s="64">
        <v>1</v>
      </c>
      <c r="D45" s="75">
        <f>(IF(Вх!D40&lt;50,1,(IF(AND(Вх!D40&gt;=50,Вх!D40&lt;100),2,3))))*$C$45</f>
        <v>2</v>
      </c>
      <c r="E45" s="75">
        <f>(IF(Вх!E40&lt;50,1,(IF(AND(Вх!E40&gt;=50,Вх!E40&lt;100),2,3))))*$C$45</f>
        <v>3</v>
      </c>
      <c r="F45" s="75">
        <f>(IF(Вх!F40&lt;50,1,(IF(AND(Вх!F40&gt;=50,Вх!F40&lt;100),2,3))))*$C$45</f>
        <v>3</v>
      </c>
      <c r="G45" s="75">
        <f>(IF(Вх!G40&lt;50,1,(IF(AND(Вх!G40&gt;=50,Вх!G40&lt;100),2,3))))*$C$45</f>
        <v>1</v>
      </c>
      <c r="H45" s="75">
        <f>(IF(Вх!H40&lt;50,1,(IF(AND(Вх!H40&gt;=50,Вх!H40&lt;100),2,3))))*$C$45</f>
        <v>1</v>
      </c>
      <c r="I45" s="75">
        <f>(IF(Вх!I40&lt;50,1,(IF(AND(Вх!I40&gt;=50,Вх!I40&lt;100),2,3))))*$C$45</f>
        <v>1</v>
      </c>
      <c r="J45" s="75">
        <f>(IF(Вх!J40&lt;50,1,(IF(AND(Вх!J40&gt;=50,Вх!J40&lt;100),2,3))))*$C$45</f>
        <v>1</v>
      </c>
      <c r="K45" s="75">
        <f>(IF(Вх!K40&lt;50,1,(IF(AND(Вх!K40&gt;=50,Вх!K40&lt;100),2,3))))*$C$45</f>
        <v>2</v>
      </c>
      <c r="L45" s="75">
        <f>(IF(Вх!L40&lt;50,1,(IF(AND(Вх!L40&gt;=50,Вх!L40&lt;100),2,3))))*$C$45</f>
        <v>3</v>
      </c>
      <c r="M45" s="75">
        <f>(IF(Вх!M40&lt;50,1,(IF(AND(Вх!M40&gt;=50,Вх!M40&lt;100),2,3))))*$C$45</f>
        <v>2</v>
      </c>
      <c r="N45" s="75">
        <f>(IF(Вх!N40&lt;50,1,(IF(AND(Вх!N40&gt;=50,Вх!N40&lt;100),2,3))))*$C$45</f>
        <v>3</v>
      </c>
      <c r="O45" s="75">
        <f>(IF(Вх!O40&lt;50,1,(IF(AND(Вх!O40&gt;=50,Вх!O40&lt;100),2,3))))*$C$45</f>
        <v>1</v>
      </c>
      <c r="P45" s="75">
        <f>(IF(Вх!P40&lt;50,1,(IF(AND(Вх!P40&gt;=50,Вх!P40&lt;100),2,3))))*$C$45</f>
        <v>1</v>
      </c>
      <c r="Q45" s="75">
        <f>(IF(Вх!Q40&lt;50,1,(IF(AND(Вх!Q40&gt;=50,Вх!Q40&lt;100),2,3))))*$C$45</f>
        <v>1</v>
      </c>
      <c r="R45" s="75">
        <f>(IF(Вх!R40&lt;50,1,(IF(AND(Вх!R40&gt;=50,Вх!R40&lt;100),2,3))))*$C$45</f>
        <v>1</v>
      </c>
      <c r="S45" s="75">
        <f>(IF(Вх!S40&lt;50,1,(IF(AND(Вх!S40&gt;=50,Вх!S40&lt;100),2,3))))*$C$45</f>
        <v>1</v>
      </c>
      <c r="T45" s="75">
        <f>(IF(Вх!T40&lt;50,1,(IF(AND(Вх!T40&gt;=50,Вх!T40&lt;100),2,3))))*$C$45</f>
        <v>1</v>
      </c>
      <c r="U45" s="75">
        <f>(IF(Вх!U40&lt;50,1,(IF(AND(Вх!U40&gt;=50,Вх!U40&lt;100),2,3))))*$C$45</f>
        <v>1</v>
      </c>
      <c r="V45" s="75">
        <f>(IF(Вх!V40&lt;50,1,(IF(AND(Вх!V40&gt;=50,Вх!V40&lt;100),2,3))))*$C$45</f>
        <v>3</v>
      </c>
      <c r="W45" s="57">
        <f t="shared" si="7"/>
        <v>1.68</v>
      </c>
      <c r="X45" s="81">
        <f t="shared" si="6"/>
        <v>0.05550049554013875</v>
      </c>
    </row>
    <row r="46" spans="1:24" ht="44.25" customHeight="1">
      <c r="A46" s="53">
        <v>25</v>
      </c>
      <c r="B46" s="54" t="s">
        <v>88</v>
      </c>
      <c r="C46" s="64">
        <v>2</v>
      </c>
      <c r="D46" s="75">
        <f>ROUND(Вх!D40/Вх!D6,2)*$C$46</f>
        <v>1.78</v>
      </c>
      <c r="E46" s="75">
        <f>ROUND(Вх!E40/Вх!E6,2)*$C$46</f>
        <v>13.1</v>
      </c>
      <c r="F46" s="75">
        <f>ROUND(Вх!F40/Вх!F6,2)*$C$46</f>
        <v>4.8</v>
      </c>
      <c r="G46" s="75">
        <f>ROUND(Вх!G40/Вх!G6,2)*$C$46</f>
        <v>0.4</v>
      </c>
      <c r="H46" s="75">
        <f>ROUND(Вх!H40/Вх!H6,2)*$C$46</f>
        <v>1.06</v>
      </c>
      <c r="I46" s="75">
        <f>ROUND(Вх!I40/Вх!I6,2)*$C$46</f>
        <v>0.5</v>
      </c>
      <c r="J46" s="75">
        <f>ROUND(Вх!J40/Вх!J6,2)*$C$46</f>
        <v>0.82</v>
      </c>
      <c r="K46" s="75">
        <f>ROUND(Вх!K40/Вх!K6,2)*$C$46</f>
        <v>2.86</v>
      </c>
      <c r="L46" s="75">
        <f>ROUND(Вх!L40/Вх!L6,2)*$C$46</f>
        <v>16.9</v>
      </c>
      <c r="M46" s="75">
        <f>ROUND(Вх!M40/Вх!M6,2)*$C$46</f>
        <v>2.84</v>
      </c>
      <c r="N46" s="75">
        <f>ROUND(Вх!N40/Вх!N6,2)*$C$46</f>
        <v>11.7</v>
      </c>
      <c r="O46" s="75">
        <f>ROUND(Вх!O40/Вх!O6,2)*$C$46</f>
        <v>0.7</v>
      </c>
      <c r="P46" s="75">
        <f>ROUND(Вх!P40/Вх!P6,2)*$C$46</f>
        <v>1.08</v>
      </c>
      <c r="Q46" s="75">
        <f>ROUND(Вх!Q40/Вх!Q6,2)*$C$46</f>
        <v>0.68</v>
      </c>
      <c r="R46" s="75">
        <f>ROUND(Вх!R40/Вх!R6,2)*$C$46</f>
        <v>1.08</v>
      </c>
      <c r="S46" s="75">
        <f>ROUND(Вх!S40/Вх!S6,2)*$C$46</f>
        <v>0.58</v>
      </c>
      <c r="T46" s="75">
        <f>ROUND(Вх!T40/Вх!T6,2)*$C$46</f>
        <v>0.74</v>
      </c>
      <c r="U46" s="75">
        <f>ROUND(Вх!U40/Вх!U6,2)*$C$46</f>
        <v>0.64</v>
      </c>
      <c r="V46" s="75">
        <f>ROUND(Вх!V40/Вх!V6,2)*$C$46</f>
        <v>6.6</v>
      </c>
      <c r="W46" s="57">
        <f t="shared" si="7"/>
        <v>3.62</v>
      </c>
      <c r="X46" s="81">
        <f t="shared" si="6"/>
        <v>0.11959035348529898</v>
      </c>
    </row>
    <row r="47" spans="1:24" ht="44.25" customHeight="1">
      <c r="A47" s="53"/>
      <c r="B47" s="54" t="s">
        <v>107</v>
      </c>
      <c r="C47" s="64">
        <v>5</v>
      </c>
      <c r="D47" s="75">
        <f>ROUND(Вх!D41/Вх!D7,2)*$C$47</f>
        <v>3.75</v>
      </c>
      <c r="E47" s="75">
        <f>ROUND(Вх!E41/Вх!E7,2)*$C$47</f>
        <v>12.5</v>
      </c>
      <c r="F47" s="75">
        <f>ROUND(Вх!F41/Вх!F7,2)*$C$47</f>
        <v>6.65</v>
      </c>
      <c r="G47" s="75">
        <f>ROUND(Вх!G41/Вх!G7,2)*$C$47</f>
        <v>0.65</v>
      </c>
      <c r="H47" s="75">
        <f>ROUND(Вх!H41/Вх!H7,2)*$C$47</f>
        <v>2.5</v>
      </c>
      <c r="I47" s="75">
        <f>ROUND(Вх!I41/Вх!I7,2)*$C$47</f>
        <v>2.9499999999999997</v>
      </c>
      <c r="J47" s="75">
        <f>ROUND(Вх!J41/Вх!J7,2)*$C$47</f>
        <v>2.4</v>
      </c>
      <c r="K47" s="75">
        <f>ROUND(Вх!K41/Вх!K7,2)*$C$47</f>
        <v>3.05</v>
      </c>
      <c r="L47" s="75">
        <f>ROUND(Вх!L41/Вх!L7,2)*$C$47</f>
        <v>7.75</v>
      </c>
      <c r="M47" s="75">
        <f>ROUND(Вх!M41/Вх!M7,2)*$C$47</f>
        <v>4.4</v>
      </c>
      <c r="N47" s="75">
        <f>ROUND(Вх!N41/Вх!N7,2)*$C$47</f>
        <v>5</v>
      </c>
      <c r="O47" s="75">
        <f>ROUND(Вх!O41/Вх!O7,2)*$C$47</f>
        <v>1</v>
      </c>
      <c r="P47" s="75">
        <f>ROUND(Вх!P41/Вх!P7,2)*$C$47</f>
        <v>2.4</v>
      </c>
      <c r="Q47" s="75">
        <f>ROUND(Вх!Q41/Вх!Q7,2)*$C$47</f>
        <v>1</v>
      </c>
      <c r="R47" s="75">
        <f>ROUND(Вх!R41/Вх!R7,2)*$C$47</f>
        <v>2.7</v>
      </c>
      <c r="S47" s="75">
        <f>ROUND(Вх!S41/Вх!S7,2)*$C$47</f>
        <v>1.3</v>
      </c>
      <c r="T47" s="75">
        <f>ROUND(Вх!T41/Вх!T7,2)*$C$47</f>
        <v>0.8999999999999999</v>
      </c>
      <c r="U47" s="75">
        <f>ROUND(Вх!U41/Вх!U7,2)*$C$47</f>
        <v>1.55</v>
      </c>
      <c r="V47" s="75">
        <f>ROUND(Вх!V41/Вх!V7,2)*$C$47</f>
        <v>7.6</v>
      </c>
      <c r="W47" s="57">
        <f t="shared" si="7"/>
        <v>3.69</v>
      </c>
      <c r="X47" s="81">
        <f t="shared" si="6"/>
        <v>0.12190287413280476</v>
      </c>
    </row>
    <row r="48" spans="1:24" ht="25.5" customHeight="1">
      <c r="A48" s="53">
        <v>26</v>
      </c>
      <c r="B48" s="54" t="s">
        <v>87</v>
      </c>
      <c r="C48" s="64">
        <v>20</v>
      </c>
      <c r="D48" s="75">
        <f>ROUND(Вх!D42/Вх!D6,2)*$C$48</f>
        <v>6.800000000000001</v>
      </c>
      <c r="E48" s="75">
        <f>ROUND(Вх!E42/Вх!E6,2)*$C$48</f>
        <v>7.6</v>
      </c>
      <c r="F48" s="75">
        <f>ROUND(Вх!F42/Вх!F6,2)*$C$48</f>
        <v>6.4</v>
      </c>
      <c r="G48" s="75">
        <f>ROUND(Вх!G42/Вх!G6,2)*$C$48</f>
        <v>3</v>
      </c>
      <c r="H48" s="75">
        <f>ROUND(Вх!H42/Вх!H6,2)*$C$48</f>
        <v>6.6000000000000005</v>
      </c>
      <c r="I48" s="75">
        <f>ROUND(Вх!I42/Вх!I6,2)*$C$48</f>
        <v>1.2</v>
      </c>
      <c r="J48" s="75">
        <f>ROUND(Вх!J42/Вх!J6,2)*$C$48</f>
        <v>1.4000000000000001</v>
      </c>
      <c r="K48" s="75">
        <f>ROUND(Вх!K42/Вх!K6,2)*$C$48</f>
        <v>8</v>
      </c>
      <c r="L48" s="75">
        <f>ROUND(Вх!L42/Вх!L6,2)*$C$48</f>
        <v>8.2</v>
      </c>
      <c r="M48" s="75">
        <f>ROUND(Вх!M42/Вх!M6,2)*$C$48</f>
        <v>7</v>
      </c>
      <c r="N48" s="75">
        <f>ROUND(Вх!N42/Вх!N6,2)*$C$48</f>
        <v>4.8</v>
      </c>
      <c r="O48" s="75">
        <f>ROUND(Вх!O42/Вх!O6,2)*$C$48</f>
        <v>2.4</v>
      </c>
      <c r="P48" s="75">
        <f>ROUND(Вх!P42/Вх!P6,2)*$C$48</f>
        <v>7</v>
      </c>
      <c r="Q48" s="75">
        <f>ROUND(Вх!Q42/Вх!Q6,2)*$C$48</f>
        <v>2</v>
      </c>
      <c r="R48" s="75">
        <f>ROUND(Вх!R42/Вх!R6,2)*$C$48</f>
        <v>2.2</v>
      </c>
      <c r="S48" s="75">
        <f>ROUND(Вх!S42/Вх!S6,2)*$C$48</f>
        <v>2.6</v>
      </c>
      <c r="T48" s="75">
        <f>ROUND(Вх!T42/Вх!T6,2)*$C$48</f>
        <v>0.8</v>
      </c>
      <c r="U48" s="75">
        <f>ROUND(Вх!U42/Вх!U6,2)*$C$48</f>
        <v>1.2</v>
      </c>
      <c r="V48" s="75">
        <f>ROUND(Вх!V42/Вх!V6,2)*$C$48</f>
        <v>5.8</v>
      </c>
      <c r="W48" s="57">
        <f t="shared" si="7"/>
        <v>4.47</v>
      </c>
      <c r="X48" s="81">
        <f t="shared" si="6"/>
        <v>0.14767096134786917</v>
      </c>
    </row>
    <row r="49" spans="1:24" ht="25.5" customHeight="1">
      <c r="A49" s="53">
        <v>27</v>
      </c>
      <c r="B49" s="54" t="s">
        <v>108</v>
      </c>
      <c r="C49" s="64">
        <v>2</v>
      </c>
      <c r="D49" s="75">
        <f>SUM(Вх!D34:Вх!D37)*$C$49</f>
        <v>29</v>
      </c>
      <c r="E49" s="75">
        <f>SUM(Вх!E34:Вх!E37)*$C$49</f>
        <v>14</v>
      </c>
      <c r="F49" s="75">
        <f>SUM(Вх!F34:Вх!F37)*$C$49</f>
        <v>4</v>
      </c>
      <c r="G49" s="75">
        <f>SUM(Вх!G34:Вх!G37)*$C$49</f>
        <v>5</v>
      </c>
      <c r="H49" s="75">
        <f>SUM(Вх!H34:Вх!H37)*$C$49</f>
        <v>4</v>
      </c>
      <c r="I49" s="75">
        <f>SUM(Вх!I34:Вх!I37)*$C$49</f>
        <v>4</v>
      </c>
      <c r="J49" s="75">
        <f>SUM(Вх!J34:Вх!J37)*$C$49</f>
        <v>4</v>
      </c>
      <c r="K49" s="75">
        <f>SUM(Вх!K34:Вх!K37)*$C$49</f>
        <v>9</v>
      </c>
      <c r="L49" s="75">
        <f>SUM(Вх!L34:Вх!L37)*$C$49</f>
        <v>12</v>
      </c>
      <c r="M49" s="75">
        <f>SUM(Вх!M34:Вх!M37)*$C$49</f>
        <v>9</v>
      </c>
      <c r="N49" s="75">
        <f>SUM(Вх!N34:Вх!N37)*$C$49</f>
        <v>6</v>
      </c>
      <c r="O49" s="75">
        <f>SUM(Вх!O34:Вх!O37)*$C$49</f>
        <v>6</v>
      </c>
      <c r="P49" s="75">
        <f>SUM(Вх!P34:Вх!P37)*$C$49</f>
        <v>5</v>
      </c>
      <c r="Q49" s="75">
        <f>SUM(Вх!Q34:Вх!Q37)*$C$49</f>
        <v>5</v>
      </c>
      <c r="R49" s="75">
        <f>SUM(Вх!R34:Вх!R37)*$C$49</f>
        <v>5</v>
      </c>
      <c r="S49" s="75">
        <f>SUM(Вх!S34:Вх!S37)*$C$49</f>
        <v>8</v>
      </c>
      <c r="T49" s="75">
        <f>SUM(Вх!T34:Вх!T37)*$C$49</f>
        <v>6</v>
      </c>
      <c r="U49" s="75">
        <f>SUM(Вх!U34:Вх!U37)*$C$49</f>
        <v>7</v>
      </c>
      <c r="V49" s="75">
        <f>SUM(Вх!V34:Вх!V37)*$C$49</f>
        <v>11</v>
      </c>
      <c r="W49" s="57">
        <f t="shared" si="7"/>
        <v>8.05</v>
      </c>
      <c r="X49" s="81">
        <f t="shared" si="6"/>
        <v>0.26593987446316486</v>
      </c>
    </row>
    <row r="50" spans="1:25" s="7" customFormat="1" ht="17.25" customHeight="1">
      <c r="A50" s="117" t="s">
        <v>22</v>
      </c>
      <c r="B50" s="118"/>
      <c r="C50" s="68">
        <v>1</v>
      </c>
      <c r="D50" s="80">
        <f aca="true" t="shared" si="8" ref="D50:W50">ROUND(SUM(D40:D49),2)*$C$50</f>
        <v>56.38</v>
      </c>
      <c r="E50" s="80">
        <f t="shared" si="8"/>
        <v>61.33</v>
      </c>
      <c r="F50" s="80">
        <f t="shared" si="8"/>
        <v>33.25</v>
      </c>
      <c r="G50" s="80">
        <f t="shared" si="8"/>
        <v>17.16</v>
      </c>
      <c r="H50" s="80">
        <f t="shared" si="8"/>
        <v>31.83</v>
      </c>
      <c r="I50" s="80">
        <f t="shared" si="8"/>
        <v>13.54</v>
      </c>
      <c r="J50" s="80">
        <f t="shared" si="8"/>
        <v>14.57</v>
      </c>
      <c r="K50" s="80">
        <f t="shared" si="8"/>
        <v>35.65</v>
      </c>
      <c r="L50" s="80">
        <f t="shared" si="8"/>
        <v>58.5</v>
      </c>
      <c r="M50" s="80">
        <f t="shared" si="8"/>
        <v>33.65</v>
      </c>
      <c r="N50" s="80">
        <f t="shared" si="8"/>
        <v>42.24</v>
      </c>
      <c r="O50" s="80">
        <f t="shared" si="8"/>
        <v>19.45</v>
      </c>
      <c r="P50" s="80">
        <f t="shared" si="8"/>
        <v>25.1</v>
      </c>
      <c r="Q50" s="80">
        <f t="shared" si="8"/>
        <v>15.77</v>
      </c>
      <c r="R50" s="80">
        <f t="shared" si="8"/>
        <v>19.33</v>
      </c>
      <c r="S50" s="80">
        <f t="shared" si="8"/>
        <v>18.31</v>
      </c>
      <c r="T50" s="80">
        <f t="shared" si="8"/>
        <v>18.8</v>
      </c>
      <c r="U50" s="80">
        <f t="shared" si="8"/>
        <v>18.37</v>
      </c>
      <c r="V50" s="80">
        <f t="shared" si="8"/>
        <v>42.08</v>
      </c>
      <c r="W50" s="80">
        <f t="shared" si="8"/>
        <v>30.27</v>
      </c>
      <c r="X50" s="81">
        <f t="shared" si="6"/>
        <v>1</v>
      </c>
      <c r="Y50" s="81">
        <f>W50/$W$53</f>
        <v>0.15450972385278955</v>
      </c>
    </row>
    <row r="51" spans="1:23" s="7" customFormat="1" ht="17.25" customHeight="1">
      <c r="A51" s="109" t="s">
        <v>28</v>
      </c>
      <c r="B51" s="108"/>
      <c r="C51" s="68"/>
      <c r="D51" s="90">
        <v>3</v>
      </c>
      <c r="E51" s="62">
        <v>1</v>
      </c>
      <c r="F51" s="76">
        <v>8</v>
      </c>
      <c r="G51" s="76">
        <v>16</v>
      </c>
      <c r="H51" s="61">
        <v>9</v>
      </c>
      <c r="I51" s="78">
        <v>19</v>
      </c>
      <c r="J51" s="78">
        <v>18</v>
      </c>
      <c r="K51" s="61">
        <v>6</v>
      </c>
      <c r="L51" s="90">
        <v>2</v>
      </c>
      <c r="M51" s="74">
        <v>7</v>
      </c>
      <c r="N51" s="61">
        <v>4</v>
      </c>
      <c r="O51" s="74">
        <v>11</v>
      </c>
      <c r="P51" s="74">
        <v>10</v>
      </c>
      <c r="Q51" s="78">
        <v>17</v>
      </c>
      <c r="R51" s="74">
        <v>12</v>
      </c>
      <c r="S51" s="74">
        <v>15</v>
      </c>
      <c r="T51" s="74">
        <v>13</v>
      </c>
      <c r="U51" s="76">
        <v>14</v>
      </c>
      <c r="V51" s="76">
        <v>5</v>
      </c>
      <c r="W51" s="57"/>
    </row>
    <row r="52" spans="1:23" s="7" customFormat="1" ht="13.5" customHeight="1">
      <c r="A52" s="20"/>
      <c r="C52" s="18"/>
      <c r="D52" s="8"/>
      <c r="E52" s="13"/>
      <c r="F52" s="13"/>
      <c r="G52" s="13"/>
      <c r="H52" s="13"/>
      <c r="I52" s="30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57"/>
    </row>
    <row r="53" spans="1:25" s="7" customFormat="1" ht="25.5" customHeight="1">
      <c r="A53" s="100" t="s">
        <v>21</v>
      </c>
      <c r="B53" s="101"/>
      <c r="C53" s="31"/>
      <c r="D53" s="46">
        <f aca="true" t="shared" si="9" ref="D53:V53">D22+D37+D50</f>
        <v>218.2</v>
      </c>
      <c r="E53" s="46">
        <f t="shared" si="9"/>
        <v>478.61</v>
      </c>
      <c r="F53" s="46">
        <f t="shared" si="9"/>
        <v>215.82</v>
      </c>
      <c r="G53" s="46">
        <f t="shared" si="9"/>
        <v>186.35</v>
      </c>
      <c r="H53" s="46">
        <f t="shared" si="9"/>
        <v>147.2</v>
      </c>
      <c r="I53" s="46">
        <f t="shared" si="9"/>
        <v>52.79</v>
      </c>
      <c r="J53" s="46">
        <f t="shared" si="9"/>
        <v>67.85</v>
      </c>
      <c r="K53" s="46">
        <f t="shared" si="9"/>
        <v>296.33</v>
      </c>
      <c r="L53" s="46">
        <f t="shared" si="9"/>
        <v>354.05</v>
      </c>
      <c r="M53" s="46">
        <f t="shared" si="9"/>
        <v>176.20000000000002</v>
      </c>
      <c r="N53" s="46">
        <f t="shared" si="9"/>
        <v>308.27000000000004</v>
      </c>
      <c r="O53" s="46">
        <f t="shared" si="9"/>
        <v>158.57</v>
      </c>
      <c r="P53" s="46">
        <f t="shared" si="9"/>
        <v>151.42000000000002</v>
      </c>
      <c r="Q53" s="46">
        <f t="shared" si="9"/>
        <v>82.42</v>
      </c>
      <c r="R53" s="46">
        <f t="shared" si="9"/>
        <v>117.83999999999999</v>
      </c>
      <c r="S53" s="46">
        <f t="shared" si="9"/>
        <v>133.85</v>
      </c>
      <c r="T53" s="46">
        <f t="shared" si="9"/>
        <v>200.51000000000002</v>
      </c>
      <c r="U53" s="46">
        <f t="shared" si="9"/>
        <v>122.77</v>
      </c>
      <c r="V53" s="46">
        <f t="shared" si="9"/>
        <v>253.25</v>
      </c>
      <c r="W53" s="57">
        <f>ROUND(SUM(D53:V53)/19,2)</f>
        <v>195.91</v>
      </c>
      <c r="Y53" s="81">
        <f>W53/$W$53</f>
        <v>1</v>
      </c>
    </row>
    <row r="54" spans="1:23" s="7" customFormat="1" ht="24.75" customHeight="1">
      <c r="A54" s="112" t="s">
        <v>29</v>
      </c>
      <c r="B54" s="113"/>
      <c r="C54" s="31"/>
      <c r="D54" s="44">
        <v>6</v>
      </c>
      <c r="E54" s="62">
        <v>1</v>
      </c>
      <c r="F54" s="44">
        <v>7</v>
      </c>
      <c r="G54" s="44">
        <v>9</v>
      </c>
      <c r="H54" s="44">
        <v>13</v>
      </c>
      <c r="I54" s="77">
        <v>19</v>
      </c>
      <c r="J54" s="77">
        <v>18</v>
      </c>
      <c r="K54" s="44">
        <v>4</v>
      </c>
      <c r="L54" s="90">
        <v>2</v>
      </c>
      <c r="M54" s="44">
        <v>10</v>
      </c>
      <c r="N54" s="90">
        <v>3</v>
      </c>
      <c r="O54" s="44">
        <v>11</v>
      </c>
      <c r="P54" s="44">
        <v>12</v>
      </c>
      <c r="Q54" s="77">
        <v>17</v>
      </c>
      <c r="R54" s="44">
        <v>16</v>
      </c>
      <c r="S54" s="44">
        <v>14</v>
      </c>
      <c r="T54" s="44">
        <v>8</v>
      </c>
      <c r="U54" s="44">
        <v>15</v>
      </c>
      <c r="V54" s="44">
        <v>5</v>
      </c>
      <c r="W54" s="24"/>
    </row>
    <row r="57" spans="2:22" ht="18" customHeight="1">
      <c r="B57" s="3"/>
      <c r="C57" s="83"/>
      <c r="D57" s="84">
        <f aca="true" t="shared" si="10" ref="D57:V57">D23+D38+D51</f>
        <v>21</v>
      </c>
      <c r="E57" s="84">
        <f t="shared" si="10"/>
        <v>3</v>
      </c>
      <c r="F57" s="84">
        <f t="shared" si="10"/>
        <v>23</v>
      </c>
      <c r="G57" s="84">
        <f t="shared" si="10"/>
        <v>34</v>
      </c>
      <c r="H57" s="84">
        <f t="shared" si="10"/>
        <v>33</v>
      </c>
      <c r="I57" s="84">
        <f t="shared" si="10"/>
        <v>57</v>
      </c>
      <c r="J57" s="84">
        <f t="shared" si="10"/>
        <v>54</v>
      </c>
      <c r="K57" s="84">
        <f t="shared" si="10"/>
        <v>14</v>
      </c>
      <c r="L57" s="84">
        <f t="shared" si="10"/>
        <v>6</v>
      </c>
      <c r="M57" s="84">
        <f t="shared" si="10"/>
        <v>27</v>
      </c>
      <c r="N57" s="84">
        <f t="shared" si="10"/>
        <v>12</v>
      </c>
      <c r="O57" s="84">
        <f t="shared" si="10"/>
        <v>31</v>
      </c>
      <c r="P57" s="84">
        <f t="shared" si="10"/>
        <v>36</v>
      </c>
      <c r="Q57" s="84">
        <f t="shared" si="10"/>
        <v>51</v>
      </c>
      <c r="R57" s="84">
        <f t="shared" si="10"/>
        <v>40</v>
      </c>
      <c r="S57" s="84">
        <f t="shared" si="10"/>
        <v>41</v>
      </c>
      <c r="T57" s="84">
        <f t="shared" si="10"/>
        <v>28</v>
      </c>
      <c r="U57" s="84">
        <f t="shared" si="10"/>
        <v>43</v>
      </c>
      <c r="V57" s="84">
        <f t="shared" si="10"/>
        <v>16</v>
      </c>
    </row>
    <row r="58" spans="3:22" ht="18" customHeight="1">
      <c r="C58" s="83"/>
      <c r="D58" s="84">
        <v>11</v>
      </c>
      <c r="E58" s="84">
        <v>8</v>
      </c>
      <c r="F58" s="84">
        <v>4</v>
      </c>
      <c r="G58" s="84">
        <v>9</v>
      </c>
      <c r="H58" s="85" t="s">
        <v>78</v>
      </c>
      <c r="I58" s="84">
        <v>18</v>
      </c>
      <c r="J58" s="84">
        <v>18</v>
      </c>
      <c r="K58" s="84">
        <v>5</v>
      </c>
      <c r="L58" s="84">
        <v>3</v>
      </c>
      <c r="M58" s="85" t="s">
        <v>37</v>
      </c>
      <c r="N58" s="85" t="s">
        <v>37</v>
      </c>
      <c r="O58" s="84">
        <v>10</v>
      </c>
      <c r="P58" s="84">
        <v>15</v>
      </c>
      <c r="Q58" s="84">
        <v>17</v>
      </c>
      <c r="R58" s="84">
        <v>16</v>
      </c>
      <c r="S58" s="85" t="s">
        <v>78</v>
      </c>
      <c r="T58" s="84">
        <v>6</v>
      </c>
      <c r="U58" s="84">
        <v>12</v>
      </c>
      <c r="V58" s="84">
        <v>7</v>
      </c>
    </row>
  </sheetData>
  <sheetProtection/>
  <mergeCells count="16">
    <mergeCell ref="A1:W1"/>
    <mergeCell ref="A2:W2"/>
    <mergeCell ref="A54:B54"/>
    <mergeCell ref="B5:W5"/>
    <mergeCell ref="B24:W24"/>
    <mergeCell ref="B39:W39"/>
    <mergeCell ref="A22:B22"/>
    <mergeCell ref="A37:B37"/>
    <mergeCell ref="A50:B50"/>
    <mergeCell ref="A38:B38"/>
    <mergeCell ref="A53:B53"/>
    <mergeCell ref="D3:W3"/>
    <mergeCell ref="C3:C4"/>
    <mergeCell ref="B3:B4"/>
    <mergeCell ref="A23:B23"/>
    <mergeCell ref="A51:B51"/>
  </mergeCells>
  <printOptions/>
  <pageMargins left="0.31496062992125984" right="0.31496062992125984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P16</dc:creator>
  <cp:keywords/>
  <dc:description/>
  <cp:lastModifiedBy>Admin</cp:lastModifiedBy>
  <cp:lastPrinted>2009-02-04T12:37:48Z</cp:lastPrinted>
  <dcterms:created xsi:type="dcterms:W3CDTF">2009-01-30T12:57:32Z</dcterms:created>
  <dcterms:modified xsi:type="dcterms:W3CDTF">2014-01-22T15:05:59Z</dcterms:modified>
  <cp:category/>
  <cp:version/>
  <cp:contentType/>
  <cp:contentStatus/>
</cp:coreProperties>
</file>